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vpdmds\profiles\anete.podniece\Desktop\Domes sēde\"/>
    </mc:Choice>
  </mc:AlternateContent>
  <xr:revisionPtr revIDLastSave="0" documentId="8_{BC88C453-4009-4293-B248-C760416BE2DA}" xr6:coauthVersionLast="47" xr6:coauthVersionMax="47" xr10:uidLastSave="{00000000-0000-0000-0000-000000000000}"/>
  <bookViews>
    <workbookView xWindow="-120" yWindow="-120" windowWidth="29040" windowHeight="15840" tabRatio="640" xr2:uid="{00000000-000D-0000-FFFF-FFFF00000000}"/>
  </bookViews>
  <sheets>
    <sheet name="SATURS" sheetId="23" r:id="rId1"/>
    <sheet name="Rīcības plāns_v_1.1" sheetId="22" r:id="rId2"/>
    <sheet name="Prioritāšu_fin." sheetId="28" state="hidden" r:id="rId3"/>
    <sheet name="Prioritāšu_fin. (2)" sheetId="29" state="hidden" r:id="rId4"/>
    <sheet name="Finansējuma kopskats" sheetId="25" state="hidden" r:id="rId5"/>
    <sheet name="Apakšmērķu_fin" sheetId="27" state="hidden" r:id="rId6"/>
    <sheet name="Pie_in_pie" sheetId="26" state="hidden" r:id="rId7"/>
    <sheet name="KPI aprēķini_v_1.0" sheetId="19" r:id="rId8"/>
    <sheet name="ATRUNAS un SKAIDROJUMI" sheetId="24" r:id="rId9"/>
  </sheets>
  <definedNames>
    <definedName name="_xlnm._FilterDatabase" localSheetId="1" hidden="1">'Rīcības plāns_v_1.1'!$A$2:$AH$130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2" i="22" l="1"/>
  <c r="X85" i="22"/>
  <c r="AA72" i="22"/>
  <c r="X72" i="22"/>
  <c r="AA82" i="22"/>
  <c r="X71" i="22"/>
  <c r="X70" i="22"/>
  <c r="X69" i="22"/>
  <c r="AC62" i="22"/>
  <c r="AA38" i="22"/>
  <c r="X38" i="22"/>
  <c r="X49" i="22"/>
  <c r="X47" i="22"/>
  <c r="X31" i="22"/>
  <c r="AE30" i="22"/>
  <c r="X45" i="22"/>
  <c r="X37" i="22"/>
  <c r="X8" i="22"/>
  <c r="B6" i="29"/>
  <c r="B7" i="29"/>
  <c r="B13" i="29"/>
  <c r="B14" i="29"/>
  <c r="B15" i="29"/>
  <c r="B23" i="29"/>
  <c r="B30" i="29"/>
  <c r="B38" i="29"/>
  <c r="B46" i="29"/>
  <c r="B49" i="29"/>
  <c r="C15" i="29"/>
  <c r="C23" i="29"/>
  <c r="C30" i="29"/>
  <c r="C38" i="29"/>
  <c r="C46" i="29"/>
  <c r="C49" i="29"/>
  <c r="E49" i="29"/>
  <c r="B13" i="28"/>
  <c r="B14" i="28"/>
  <c r="B15" i="28"/>
  <c r="C15" i="28"/>
  <c r="D15" i="28"/>
  <c r="E15" i="28"/>
  <c r="B6" i="28"/>
  <c r="B7" i="28"/>
  <c r="C7" i="28"/>
  <c r="D7" i="28"/>
  <c r="E7" i="28"/>
  <c r="B5" i="25"/>
  <c r="B29" i="25"/>
  <c r="AG90" i="22"/>
  <c r="X29" i="22"/>
  <c r="AB127" i="22"/>
  <c r="AA127" i="22"/>
  <c r="AA126" i="22"/>
  <c r="AB118" i="22"/>
  <c r="AA118" i="22"/>
  <c r="AB115" i="22"/>
  <c r="AA115" i="22"/>
  <c r="AB107" i="22"/>
  <c r="AB105" i="22"/>
  <c r="AH90" i="22"/>
  <c r="AB90" i="22"/>
  <c r="B4" i="25"/>
  <c r="AD130" i="22"/>
  <c r="AB130" i="22"/>
  <c r="AC130" i="22"/>
  <c r="AE130" i="22"/>
  <c r="AG130" i="22"/>
  <c r="AA125" i="22"/>
  <c r="AA124" i="22"/>
  <c r="AA123" i="22"/>
  <c r="AA79" i="22"/>
  <c r="AA78" i="22"/>
  <c r="AA66" i="22"/>
  <c r="AA64" i="22"/>
  <c r="AA59" i="22"/>
  <c r="AA57" i="22"/>
  <c r="B3" i="25"/>
  <c r="AA130" i="22"/>
  <c r="X36" i="22"/>
  <c r="X92" i="22"/>
  <c r="AF91" i="22"/>
  <c r="AF130" i="22"/>
  <c r="X66" i="22"/>
  <c r="X125" i="22"/>
  <c r="X124" i="22"/>
  <c r="X123" i="22"/>
  <c r="X127" i="22"/>
  <c r="X126" i="22"/>
  <c r="X118" i="22"/>
  <c r="X113" i="22"/>
  <c r="X110" i="22"/>
  <c r="AH88" i="22"/>
  <c r="X88" i="22"/>
  <c r="X30" i="22"/>
  <c r="X14" i="22"/>
  <c r="X56" i="22"/>
  <c r="X21" i="22"/>
  <c r="B11" i="25"/>
  <c r="X15" i="22"/>
  <c r="B10" i="25"/>
  <c r="B19" i="25"/>
  <c r="X28" i="22"/>
  <c r="X27" i="22"/>
  <c r="X26" i="22"/>
  <c r="X82" i="22"/>
  <c r="X6" i="22"/>
  <c r="X128" i="22"/>
  <c r="H2" i="27"/>
  <c r="X63" i="22"/>
  <c r="X65" i="22"/>
  <c r="X62" i="22"/>
  <c r="X61" i="22"/>
  <c r="C2" i="27"/>
  <c r="B2" i="27"/>
  <c r="B9" i="25"/>
  <c r="B18" i="25"/>
  <c r="X54" i="22"/>
  <c r="X51" i="22"/>
  <c r="X59" i="22"/>
  <c r="X57" i="22"/>
  <c r="X103" i="22"/>
  <c r="X79" i="22"/>
  <c r="X68" i="22"/>
  <c r="E2" i="27"/>
  <c r="AH115" i="22"/>
  <c r="X115" i="22"/>
  <c r="B15" i="25"/>
  <c r="B20" i="25"/>
  <c r="AH105" i="22"/>
  <c r="AH107" i="22"/>
  <c r="X107" i="22"/>
  <c r="X90" i="22"/>
  <c r="X91" i="22"/>
  <c r="X64" i="22"/>
  <c r="X46" i="22"/>
  <c r="X33" i="22"/>
  <c r="X35" i="22"/>
  <c r="D2" i="27"/>
  <c r="B14" i="25"/>
  <c r="B23" i="25"/>
  <c r="B32" i="25"/>
  <c r="F2" i="27"/>
  <c r="B12" i="25"/>
  <c r="B21" i="25"/>
  <c r="X105" i="22"/>
  <c r="B1" i="25"/>
  <c r="AH130" i="22"/>
  <c r="G52" i="19"/>
  <c r="F52" i="19"/>
  <c r="G51" i="19"/>
  <c r="F51" i="19"/>
  <c r="G50" i="19"/>
  <c r="G49" i="19"/>
  <c r="F49" i="19"/>
  <c r="G48" i="19"/>
  <c r="F48" i="19"/>
  <c r="G46" i="19"/>
  <c r="F46" i="19"/>
  <c r="G43" i="19"/>
  <c r="G42" i="19"/>
  <c r="G56" i="19"/>
  <c r="F56" i="19"/>
  <c r="G55" i="19"/>
  <c r="F55" i="19"/>
  <c r="G39" i="19"/>
  <c r="F39" i="19"/>
  <c r="G38" i="19"/>
  <c r="F38" i="19"/>
  <c r="G37" i="19"/>
  <c r="F37" i="19"/>
  <c r="G36" i="19"/>
  <c r="F36" i="19"/>
  <c r="G35" i="19"/>
  <c r="F35" i="19"/>
  <c r="G34" i="19"/>
  <c r="F34" i="19"/>
  <c r="G32" i="19"/>
  <c r="F32" i="19"/>
  <c r="G31" i="19"/>
  <c r="F31" i="19"/>
  <c r="G30" i="19"/>
  <c r="F30" i="19"/>
  <c r="G29" i="19"/>
  <c r="F29" i="19"/>
  <c r="G28" i="19"/>
  <c r="F28" i="19"/>
  <c r="G27" i="19"/>
  <c r="F27" i="19"/>
  <c r="G26" i="19"/>
  <c r="F26" i="19"/>
  <c r="G22" i="19"/>
  <c r="G20" i="19"/>
  <c r="F20" i="19"/>
  <c r="G19" i="19"/>
  <c r="F19" i="19"/>
  <c r="G18" i="19"/>
  <c r="F18" i="19"/>
  <c r="G17" i="19"/>
  <c r="F17" i="19"/>
  <c r="G15" i="19"/>
  <c r="F15" i="19"/>
  <c r="G14" i="19"/>
  <c r="G13" i="19"/>
  <c r="F13" i="19"/>
  <c r="G12" i="19"/>
  <c r="F12" i="19"/>
  <c r="G11" i="19"/>
  <c r="F11" i="19"/>
  <c r="G10" i="19"/>
  <c r="F10" i="19"/>
  <c r="G7" i="19"/>
  <c r="F7" i="19"/>
  <c r="G4" i="19"/>
  <c r="F4" i="19"/>
  <c r="G3" i="19"/>
  <c r="F3" i="19"/>
  <c r="G5" i="19"/>
  <c r="G6" i="19"/>
  <c r="B6" i="25"/>
  <c r="H3" i="27"/>
  <c r="E3" i="27"/>
  <c r="C3" i="27"/>
  <c r="D3" i="27"/>
  <c r="B3" i="27"/>
  <c r="B13" i="25"/>
  <c r="B22" i="25"/>
  <c r="G2" i="27"/>
  <c r="G3" i="27"/>
  <c r="F3" i="27"/>
  <c r="B1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Līna Dzene</author>
  </authors>
  <commentList>
    <comment ref="F93" authorId="0" shapeId="0" xr:uid="{00000000-0006-0000-0100-000001000000}">
      <text>
        <r>
          <rPr>
            <b/>
            <sz val="9"/>
            <color indexed="81"/>
            <rFont val="Tahoma"/>
            <family val="2"/>
            <charset val="186"/>
          </rPr>
          <t>VT komentārs:</t>
        </r>
        <r>
          <rPr>
            <sz val="9"/>
            <color indexed="81"/>
            <rFont val="Tahoma"/>
            <family val="2"/>
            <charset val="186"/>
          </rPr>
          <t xml:space="preserve">
Ar diagnosticējošo darbu palīdzību vēlamies preventīvi novērst nepareizu profesijas izvēli un identificēt izglītojamo zināšanu līmeni profilējošos vispārizglītojošos priekšmetos, lai turpmāk veiktu pētījumu par zemiem CE rezultātiem profesionālās izglītības skolās.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Maris</author>
  </authors>
  <commentList>
    <comment ref="D7" authorId="0" shapeId="0" xr:uid="{00000000-0006-0000-0700-000001000000}">
      <text>
        <r>
          <rPr>
            <b/>
            <sz val="8"/>
            <color indexed="81"/>
            <rFont val="Tahoma"/>
            <family val="2"/>
          </rPr>
          <t xml:space="preserve">IAP 2012-2017 pieaugums
</t>
        </r>
        <r>
          <rPr>
            <sz val="8"/>
            <color indexed="81"/>
            <rFont val="Tahoma"/>
            <family val="2"/>
          </rPr>
          <t>6-2.9=3.1</t>
        </r>
        <r>
          <rPr>
            <b/>
            <sz val="8"/>
            <color indexed="81"/>
            <rFont val="Tahoma"/>
            <family val="2"/>
          </rPr>
          <t xml:space="preserve">
Ventspils 2015-2017 pieaugums
</t>
        </r>
        <r>
          <rPr>
            <sz val="8"/>
            <color indexed="81"/>
            <rFont val="Tahoma"/>
            <family val="2"/>
          </rPr>
          <t xml:space="preserve">3.1*(2/5)=1.24
2.6+1.24=3.84
</t>
        </r>
      </text>
    </comment>
    <comment ref="E7" authorId="0" shapeId="0" xr:uid="{00000000-0006-0000-0700-000002000000}">
      <text>
        <r>
          <rPr>
            <b/>
            <sz val="8"/>
            <color indexed="81"/>
            <rFont val="Tahoma"/>
            <family val="2"/>
          </rPr>
          <t>IAP 2012-2020 pieaugums</t>
        </r>
        <r>
          <rPr>
            <sz val="8"/>
            <color indexed="81"/>
            <rFont val="Tahoma"/>
            <family val="2"/>
          </rPr>
          <t xml:space="preserve">
8-2.9=5.1
</t>
        </r>
        <r>
          <rPr>
            <b/>
            <sz val="8"/>
            <color indexed="81"/>
            <rFont val="Tahoma"/>
            <family val="2"/>
          </rPr>
          <t>Ventspils 2015-2020 pieaugums</t>
        </r>
        <r>
          <rPr>
            <sz val="8"/>
            <color indexed="81"/>
            <rFont val="Tahoma"/>
            <family val="2"/>
          </rPr>
          <t xml:space="preserve">
5.1*(5/8)=3.1875
2.6+3.1875=5.7875</t>
        </r>
      </text>
    </comment>
    <comment ref="E13" authorId="0" shapeId="0" xr:uid="{00000000-0006-0000-0700-000003000000}">
      <text>
        <r>
          <rPr>
            <sz val="8"/>
            <color indexed="81"/>
            <rFont val="Tahoma"/>
            <family val="2"/>
          </rPr>
          <t xml:space="preserve">Izmantots lineārs trendline
y = 0.0121x + 0.4339 
[x=1 (2003), x=2 (2004) ... x=18 (2020)]
</t>
        </r>
      </text>
    </comment>
    <comment ref="D27" authorId="0" shapeId="0" xr:uid="{00000000-0006-0000-0700-000004000000}">
      <text>
        <r>
          <rPr>
            <b/>
            <sz val="8"/>
            <color indexed="81"/>
            <rFont val="Tahoma"/>
            <family val="2"/>
          </rPr>
          <t>IAP 2011-2017 pieaugums</t>
        </r>
        <r>
          <rPr>
            <sz val="8"/>
            <color indexed="81"/>
            <rFont val="Tahoma"/>
            <family val="2"/>
          </rPr>
          <t xml:space="preserve">
8-7.1=0.9
</t>
        </r>
        <r>
          <rPr>
            <b/>
            <sz val="8"/>
            <color indexed="81"/>
            <rFont val="Tahoma"/>
            <family val="2"/>
          </rPr>
          <t>Ventspils 2014-2017 pieaugums</t>
        </r>
        <r>
          <rPr>
            <sz val="8"/>
            <color indexed="81"/>
            <rFont val="Tahoma"/>
            <family val="2"/>
          </rPr>
          <t xml:space="preserve">
0.9*(3/6)=0.45
5.1+0.45=5.55
</t>
        </r>
      </text>
    </comment>
    <comment ref="E27" authorId="0" shapeId="0" xr:uid="{00000000-0006-0000-0700-000005000000}">
      <text>
        <r>
          <rPr>
            <b/>
            <sz val="8"/>
            <color indexed="81"/>
            <rFont val="Tahoma"/>
            <family val="2"/>
          </rPr>
          <t xml:space="preserve">IAP 2011-2020 pieaugums
</t>
        </r>
        <r>
          <rPr>
            <sz val="8"/>
            <color indexed="81"/>
            <rFont val="Tahoma"/>
            <family val="2"/>
          </rPr>
          <t>14-7.1=6.9</t>
        </r>
        <r>
          <rPr>
            <b/>
            <sz val="8"/>
            <color indexed="81"/>
            <rFont val="Tahoma"/>
            <family val="2"/>
          </rPr>
          <t xml:space="preserve">
Ventspils 2014-2020 pieaugums
</t>
        </r>
        <r>
          <rPr>
            <sz val="8"/>
            <color indexed="81"/>
            <rFont val="Tahoma"/>
            <family val="2"/>
          </rPr>
          <t>6.9*(6/9)=4.6
5.1+4.6=9.7</t>
        </r>
      </text>
    </comment>
    <comment ref="E28" authorId="0" shapeId="0" xr:uid="{00000000-0006-0000-0700-000006000000}">
      <text>
        <r>
          <rPr>
            <sz val="8"/>
            <color indexed="81"/>
            <rFont val="Tahoma"/>
            <family val="2"/>
          </rPr>
          <t>Izmantots lineārs trendline
y = 0,00754x + 0,85723
[x=1 (2009), x=2 (2010) ... x=12 (2020)]</t>
        </r>
      </text>
    </comment>
    <comment ref="E34" authorId="0" shapeId="0" xr:uid="{00000000-0006-0000-0700-000007000000}">
      <text>
        <r>
          <rPr>
            <sz val="8"/>
            <color indexed="81"/>
            <rFont val="Tahoma"/>
            <family val="2"/>
          </rPr>
          <t>Izmantots polinomisks trendline
y = -0,0003(x^2) + 0,018x + 0,724
[x=1 (2001), x=2 (2002) ... x=20 (2020)]</t>
        </r>
        <r>
          <rPr>
            <b/>
            <sz val="8"/>
            <color indexed="81"/>
            <rFont val="Tahoma"/>
            <family val="2"/>
          </rPr>
          <t xml:space="preserve">
</t>
        </r>
      </text>
    </comment>
    <comment ref="D49" authorId="0" shapeId="0" xr:uid="{00000000-0006-0000-0700-000008000000}">
      <text>
        <r>
          <rPr>
            <b/>
            <sz val="8"/>
            <color indexed="81"/>
            <rFont val="Tahoma"/>
            <family val="2"/>
          </rPr>
          <t>IAP 2012-2017 pieaugums</t>
        </r>
        <r>
          <rPr>
            <sz val="8"/>
            <color indexed="81"/>
            <rFont val="Tahoma"/>
            <family val="2"/>
          </rPr>
          <t xml:space="preserve">
25-19=6
</t>
        </r>
        <r>
          <rPr>
            <b/>
            <sz val="8"/>
            <color indexed="81"/>
            <rFont val="Tahoma"/>
            <family val="2"/>
          </rPr>
          <t>Ventspils 2014-2017 pieaugums</t>
        </r>
        <r>
          <rPr>
            <sz val="8"/>
            <color indexed="81"/>
            <rFont val="Tahoma"/>
            <family val="2"/>
          </rPr>
          <t xml:space="preserve">
6*(3/5)=3.6
26.3+3.6=29.9</t>
        </r>
      </text>
    </comment>
    <comment ref="E49" authorId="0" shapeId="0" xr:uid="{00000000-0006-0000-0700-000009000000}">
      <text>
        <r>
          <rPr>
            <b/>
            <sz val="8"/>
            <color indexed="81"/>
            <rFont val="Tahoma"/>
            <family val="2"/>
          </rPr>
          <t xml:space="preserve">IAP 2012-2020 pieaugums
</t>
        </r>
        <r>
          <rPr>
            <sz val="8"/>
            <color indexed="81"/>
            <rFont val="Tahoma"/>
            <family val="2"/>
          </rPr>
          <t>27-19=8</t>
        </r>
        <r>
          <rPr>
            <b/>
            <sz val="8"/>
            <color indexed="81"/>
            <rFont val="Tahoma"/>
            <family val="2"/>
          </rPr>
          <t xml:space="preserve">
Ventspils 2014-2020 pieaugums
</t>
        </r>
        <r>
          <rPr>
            <sz val="8"/>
            <color indexed="81"/>
            <rFont val="Tahoma"/>
            <family val="2"/>
          </rPr>
          <t xml:space="preserve">8*(6/8)=6
26.3+6=32.3
</t>
        </r>
      </text>
    </comment>
    <comment ref="D52" authorId="0" shapeId="0" xr:uid="{00000000-0006-0000-0700-00000A000000}">
      <text>
        <r>
          <rPr>
            <b/>
            <sz val="8"/>
            <color indexed="81"/>
            <rFont val="Tahoma"/>
            <family val="2"/>
          </rPr>
          <t xml:space="preserve">IAP 2013-2017 pieaugums
</t>
        </r>
        <r>
          <rPr>
            <sz val="8"/>
            <color indexed="81"/>
            <rFont val="Tahoma"/>
            <family val="2"/>
          </rPr>
          <t>50-45=5</t>
        </r>
        <r>
          <rPr>
            <b/>
            <sz val="8"/>
            <color indexed="81"/>
            <rFont val="Tahoma"/>
            <family val="2"/>
          </rPr>
          <t xml:space="preserve">
Ventspils 2015-2017 pieaugums
</t>
        </r>
        <r>
          <rPr>
            <sz val="8"/>
            <color indexed="81"/>
            <rFont val="Tahoma"/>
            <family val="2"/>
          </rPr>
          <t>5*(2/4)=2.5
38.2+2.5=40.7</t>
        </r>
      </text>
    </comment>
    <comment ref="E52" authorId="0" shapeId="0" xr:uid="{00000000-0006-0000-0700-00000B000000}">
      <text>
        <r>
          <rPr>
            <b/>
            <sz val="8"/>
            <color indexed="81"/>
            <rFont val="Tahoma"/>
            <family val="2"/>
          </rPr>
          <t>IAP 2013-2020 pieaugums</t>
        </r>
        <r>
          <rPr>
            <sz val="8"/>
            <color indexed="81"/>
            <rFont val="Tahoma"/>
            <family val="2"/>
          </rPr>
          <t xml:space="preserve">
55-45=10
</t>
        </r>
        <r>
          <rPr>
            <b/>
            <sz val="8"/>
            <color indexed="81"/>
            <rFont val="Tahoma"/>
            <family val="2"/>
          </rPr>
          <t>Ventspils 2015-2020 pieaugums</t>
        </r>
        <r>
          <rPr>
            <sz val="8"/>
            <color indexed="81"/>
            <rFont val="Tahoma"/>
            <family val="2"/>
          </rPr>
          <t xml:space="preserve">
10*(5/7)=7.14
38.2+7.14=45.34</t>
        </r>
      </text>
    </comment>
  </commentList>
</comments>
</file>

<file path=xl/sharedStrings.xml><?xml version="1.0" encoding="utf-8"?>
<sst xmlns="http://schemas.openxmlformats.org/spreadsheetml/2006/main" count="1857" uniqueCount="841">
  <si>
    <t>KODS</t>
  </si>
  <si>
    <t>IESAISTĪTĀS IESTĀDES</t>
  </si>
  <si>
    <t>FINANSĒJUMA AVOTI</t>
  </si>
  <si>
    <t>VeA</t>
  </si>
  <si>
    <t>VPD Mārketinga nodaļa</t>
  </si>
  <si>
    <t>3.4.1.1.</t>
  </si>
  <si>
    <t>VPD</t>
  </si>
  <si>
    <t>PB</t>
  </si>
  <si>
    <t>VDC</t>
  </si>
  <si>
    <t>3.4.1.3.</t>
  </si>
  <si>
    <t>3.1.2.7.</t>
  </si>
  <si>
    <t>1.3.1.</t>
  </si>
  <si>
    <t>VB</t>
  </si>
  <si>
    <t>S-1-1-1</t>
  </si>
  <si>
    <t>3.4.2</t>
  </si>
  <si>
    <t>S-1-1-2</t>
  </si>
  <si>
    <t>S-1-2-5</t>
  </si>
  <si>
    <t>3.1.1.2.</t>
  </si>
  <si>
    <t>3.1.2.5.</t>
  </si>
  <si>
    <t xml:space="preserve">Jaunu un talantīgu STEM skolotāju piesaiste vispārējās izglītības iestādēm, sniedzot viņiem atbalstu veiksmīgai integrācijai (pārcelšanās, mājokļa jautājumos, mentorings). </t>
  </si>
  <si>
    <t>[293]</t>
  </si>
  <si>
    <t>1.1.3.</t>
  </si>
  <si>
    <t>1.3.2.</t>
  </si>
  <si>
    <t>1.1.7</t>
  </si>
  <si>
    <t>3.1.2.2.</t>
  </si>
  <si>
    <t>3.1.1.1.</t>
  </si>
  <si>
    <t>3.1.2.3.</t>
  </si>
  <si>
    <t>S-1-2-6</t>
  </si>
  <si>
    <t>S-1-2-7</t>
  </si>
  <si>
    <t>S-4-1-7</t>
  </si>
  <si>
    <t>3.1.1.3.</t>
  </si>
  <si>
    <t>Vispārizglītojošās skolas, Ventspils Jaunrades nams</t>
  </si>
  <si>
    <t>3.1.2.1.</t>
  </si>
  <si>
    <t>3.1.2.4.</t>
  </si>
  <si>
    <t>3.4.2.2.</t>
  </si>
  <si>
    <t>S-1-3-3</t>
  </si>
  <si>
    <t>S-2-3-4</t>
  </si>
  <si>
    <t>S-4-2-3</t>
  </si>
  <si>
    <t>[291]</t>
  </si>
  <si>
    <t>VB, ES fondi</t>
  </si>
  <si>
    <t>108-1</t>
  </si>
  <si>
    <t>[292]</t>
  </si>
  <si>
    <t>3.2.1.6.</t>
  </si>
  <si>
    <t>VT</t>
  </si>
  <si>
    <t>[248]</t>
  </si>
  <si>
    <t>3.2.1.4.</t>
  </si>
  <si>
    <t>3.2.1.5.</t>
  </si>
  <si>
    <t>93-1</t>
  </si>
  <si>
    <t>[295]</t>
  </si>
  <si>
    <t>3.2.1.3.</t>
  </si>
  <si>
    <t>93-2</t>
  </si>
  <si>
    <t>1.3.2</t>
  </si>
  <si>
    <t>3.2.</t>
  </si>
  <si>
    <t>3.2.1.1.</t>
  </si>
  <si>
    <t>S-3-1-12</t>
  </si>
  <si>
    <t>93-4</t>
  </si>
  <si>
    <t>1.10.</t>
  </si>
  <si>
    <t>3.2.1.2.</t>
  </si>
  <si>
    <t>4.1.</t>
  </si>
  <si>
    <t>3.3.2.5</t>
  </si>
  <si>
    <t>Platformas un balvas IKT studentiem par inovatīvākajām idejām reālu pasaules problēmu risināšanai izveide (piem., izveidojot tiešsaistes pārnozaru platformu sadarbībā ar IKT nozares pārstāvjiem), iesaistot vietējos un starptautiskos pārnozaru partnerus, mentorus, kā arī citas AII.</t>
  </si>
  <si>
    <t>VATP, VDC</t>
  </si>
  <si>
    <t>S-2-1-3</t>
  </si>
  <si>
    <t>Plašāka pasniedzēju un studentu iesaistīšanās zinātnisko pētījumu un zinātnisko darbu izstrādē studiju programmu ietvaros.</t>
  </si>
  <si>
    <t>S-2-1-8</t>
  </si>
  <si>
    <t>3.3.1.14</t>
  </si>
  <si>
    <t>Papildus dzīvojamo telpu (kopmītņu) nodrošināšana studentiem atbilstoši pieaugošajam vietējo un starptautisko studentu skaitam.</t>
  </si>
  <si>
    <t>S-2-1-12</t>
  </si>
  <si>
    <t>3.3.1.11</t>
  </si>
  <si>
    <t xml:space="preserve">NVO tipa fonda nodibināšana VeA, lai sekmētu attiecības ar sponsoriem, patroniem, citiem ziedotājiem, un stipendiju programmas izveidošana talantīgiem studentiem. </t>
  </si>
  <si>
    <t>S-2-1-6</t>
  </si>
  <si>
    <t>VeA absolventu kluba un tradīcijas veidošana, absolventu iesaistīšana mācību, programmu veidošanas un pilnveidošanas procesā.</t>
  </si>
  <si>
    <t>3.4.2.1.</t>
  </si>
  <si>
    <t>2.3.3.(1) - 3</t>
  </si>
  <si>
    <t>2.2.3.(1)</t>
  </si>
  <si>
    <t>RĪCĪBAS VIRZIENS</t>
  </si>
  <si>
    <t>UZDEVUMS</t>
  </si>
  <si>
    <t>PASĀKUMS</t>
  </si>
  <si>
    <t>INDIKATĪVAIS FINANSĒJUMS</t>
  </si>
  <si>
    <t>KOMENTĀRI PAR FINANSĒJUMU</t>
  </si>
  <si>
    <t>VT FINANSĒJUMS</t>
  </si>
  <si>
    <t>IKT STRATĒĢIJAS FINANSĒJUMS</t>
  </si>
  <si>
    <t>4.</t>
  </si>
  <si>
    <t>Nodrošināt pirmsskolas izglītības iestāžu pedagogu profesionālās kompetences pilnveidi, kā arī veicināt motivētu un prasmīgu pirmsskolas izglītības pedagogu piesaisti.</t>
  </si>
  <si>
    <t>Esošā budžeta ietvaros.</t>
  </si>
  <si>
    <t>Palielināt Ventspils izglītības iestāžu projektu finansēšanas apgūšanas intensitāti.</t>
  </si>
  <si>
    <t>1.4.8.</t>
  </si>
  <si>
    <t xml:space="preserve">Sagatavot pirmsskolas izglītības audzēkņus sekmīgai pamatizglītības uzsākšanai. </t>
  </si>
  <si>
    <t>Veikt infrastruktūras un vides uzlabojumus Ventspils pirmsskolas izglītības iestādēs.</t>
  </si>
  <si>
    <t>Veicināt vispārizglītojošo mācību iestāžu izglītojamo aktivitāti.</t>
  </si>
  <si>
    <t>Atbalsta pasākumu īstenošana skolēnu pašpārvalžu darbībai un stratēģiskai attīstībai, kā arī sadarbībai reģionālā un valsts mērogā.</t>
  </si>
  <si>
    <t>Jaunatnes politikas pamatnostādnes 2009.-2018.gadam</t>
  </si>
  <si>
    <t>6.2.1</t>
  </si>
  <si>
    <t>Veicināt motivētu un prasmīgu pedagogu piesaisti.</t>
  </si>
  <si>
    <t xml:space="preserve"> </t>
  </si>
  <si>
    <t>Naudas balvu piešķiršana pedagogiem, kuru audzēkņi ir guvuši augstus mācību sasniegumus, kā arī pedagogiem, kuri ir ieguvuši nomināciju "Gada skolotājs".</t>
  </si>
  <si>
    <t>Vispārizglītojošās skolas</t>
  </si>
  <si>
    <t>Metodiķa un IT speciālista nodrošināšana datorprasmju apguves rīcības programmai.</t>
  </si>
  <si>
    <t>Veicināt starpinstitucionālo sadarbību.</t>
  </si>
  <si>
    <t>Nodrošināt atbalstu skolēnu individuālo prasmju un talantu izkopšanai.</t>
  </si>
  <si>
    <t>Rīcības programmas darbam ar apdāvinātiem Ventspils pilsētas pašvaldības izglītības iestāžu audzēkņiem īstenošana.</t>
  </si>
  <si>
    <t>2.3.3.</t>
  </si>
  <si>
    <t>Paaugstināt vispārējās izglītības mācību kvalitāti.</t>
  </si>
  <si>
    <t>S-1-2-1;
S-1-2-8</t>
  </si>
  <si>
    <t>Pilnveidot karjeras izglītības piedāvājumu izglītības iestādēs.</t>
  </si>
  <si>
    <t>2.1.1.(1);
2.1.1.(2) - 1;
2.1.1.(3) - 1;
2.1.1.(3) - 4</t>
  </si>
  <si>
    <t xml:space="preserve">3.1.2.1.;
3.1.2.2.;
3.1.2.3.;
</t>
  </si>
  <si>
    <t>Datorzinību apguves paraugprogrammu moduļu izstrāde un ieviešana.</t>
  </si>
  <si>
    <t>3.1.1.1.;
3.1.1.3.</t>
  </si>
  <si>
    <t>6.</t>
  </si>
  <si>
    <t>Ventspils Jaunrades nama planetārija un observatorijas darbības uzlabošana un modernizācija.</t>
  </si>
  <si>
    <t xml:space="preserve">Veicināt jauniešu sportiskās aktivitātes veselības uzlabošanai. </t>
  </si>
  <si>
    <t>3.1.2.4.;
3.4.2.3.</t>
  </si>
  <si>
    <t>7.</t>
  </si>
  <si>
    <t>5.</t>
  </si>
  <si>
    <t>Nodrošināt kvalitatīvu iekļaujošo izglītību skolēniem ar speciālām vajadzībām un sociālās atstumtības riskam pakļautajiem.</t>
  </si>
  <si>
    <t>6.3.2</t>
  </si>
  <si>
    <t>1.4.6.(1);
2.2.1.(3)</t>
  </si>
  <si>
    <t>Nodrošināt kvalitatīvas mūžizglītības iespējas.</t>
  </si>
  <si>
    <t>Nodrošināt profesionālās izglītības iestāžu pedagogu  kompetences pilnveidi.</t>
  </si>
  <si>
    <t>2.1.1.(2)</t>
  </si>
  <si>
    <t>1.4.1.</t>
  </si>
  <si>
    <t>3.2.1.4.;
3.2.1.5</t>
  </si>
  <si>
    <t>(4. tabula)</t>
  </si>
  <si>
    <t>Pielāgot izglītības programmas darba tirgus prasībām.</t>
  </si>
  <si>
    <t>Pilnveidot profesionālās izglītības programmas.</t>
  </si>
  <si>
    <t>3.2.; 3.3.</t>
  </si>
  <si>
    <t>2.1.1.(1);
2.1.1.(2) - 1;
2.1.1.(3) - 1</t>
  </si>
  <si>
    <t>3.4.9.</t>
  </si>
  <si>
    <t>Atbalsta pasākumu īstenošana skolēnu / studentu pašpārvalžu darbībai un stratēģiskai attīstībai, kā arī sadarbībai reģionālā un valsts mērogā.</t>
  </si>
  <si>
    <t>Attīstīt augstākās izglītības iestāžu zinātniskā personāla kapacitāti.</t>
  </si>
  <si>
    <t>Talantīga vietējā un ārvalstu personāla piesaiste VeA IKT studiju un citām programmām.</t>
  </si>
  <si>
    <t>3.3.1.6.;
3.3.2.1.;
3.3.2.2.</t>
  </si>
  <si>
    <t>3.2.1.1.;
3.3.1.4.;
3.3.1.5.;
3.3.1.7.;
3.3.1.8.;
3.3.1.9.;
3.3.1.10.;
3.3.1.12.;
3.3.2.6.;</t>
  </si>
  <si>
    <t>VeA, VT, VDC</t>
  </si>
  <si>
    <t>Ar IKT nozari saistītu augstākās izglītības studiju programmu, kursu un metožu izstrāde, pilnveide un izvērtēšana.</t>
  </si>
  <si>
    <t>VeA, VDC</t>
  </si>
  <si>
    <t>Skolēnu dalības starptautiskajās ZPD konferencēs un olimpiādēs atbalstīšana.</t>
  </si>
  <si>
    <t>Nav rindas</t>
  </si>
  <si>
    <t>Nesamazinās</t>
  </si>
  <si>
    <t>Pieaug</t>
  </si>
  <si>
    <t>55/45</t>
  </si>
  <si>
    <t>50/50</t>
  </si>
  <si>
    <t>PB, VB</t>
  </si>
  <si>
    <t>S-2-2-2;</t>
  </si>
  <si>
    <t>Veicināt starpinstitucionālo sadarbību, kā arī sadarbību starp VeA un partneriem.</t>
  </si>
  <si>
    <t>Kultūras institūciju sadarbības nodrošināšana ar augstākās izglītības iestādēm.</t>
  </si>
  <si>
    <t>ATBLSTOŠI IAP 2014.-2020.GADAM</t>
  </si>
  <si>
    <t>ATBILSTOŠI KURZEMES PLĀNOŠANAS REĢIONA ATTĪSTĪBAS PROGRAMMAI 2015.-2020.GADAM</t>
  </si>
  <si>
    <t xml:space="preserve">1.3.1.(1) </t>
  </si>
  <si>
    <t>2.3.3.(1)</t>
  </si>
  <si>
    <t>1.4.8.(1);
2.3.1.(2)</t>
  </si>
  <si>
    <t>1.4.3.(1);
2.2.3.(1);
3.1.4.(3);
3.1.4.(4)</t>
  </si>
  <si>
    <t>PIKC Ventspils Tehnikums: attīstības un investīciju stratēģija 2015.-2020.gadam</t>
  </si>
  <si>
    <t>3.3.1.1.;
3.3.1.2.;
3.3.2.4.;
3.3.1.15</t>
  </si>
  <si>
    <t>Rīcības programma datorprasmju apguvei Ventspils pilsētas vispārizglītojošajās skolās 2015.-2018. gadam.</t>
  </si>
  <si>
    <t>S-1-2-3; 
S-4-2-1</t>
  </si>
  <si>
    <t>PASĀKUMU ATBILSTĪBA POLITIKAS PLĀNOŠANAS DOKUMENTIEM</t>
  </si>
  <si>
    <t>Visu pirmsskolas izglītības iestāžu materiāltehniskās bāzes nostiprināšana, mācību procesa nodrošināšana ar mūsdienu mācību iekārtām un līdzekļiem.</t>
  </si>
  <si>
    <t>1.4.1.(1) ;
1.4.1.(2);
1.4.2.(3);
1.4.4.(2);
1.4.6.(1); 
2.2.1.(2); 
2.2.1.(3)</t>
  </si>
  <si>
    <t>VeA pasniedzēju dzīvojamā fonda paplašināšana.</t>
  </si>
  <si>
    <t>Ventspils Jaunrades nams</t>
  </si>
  <si>
    <t>Institūciju esošo budžetu ietvaros.</t>
  </si>
  <si>
    <t>Pētījuma izstrādei nepieciešamais finansējums (iepirkums).</t>
  </si>
  <si>
    <t>Atbalsta nodrošināšana sociālās atstumtības riskam pakļauto jauniešu integrācijai vispārējās izglītības sistēmā un iesaistīšanai apmācībās un integrācijas pasākumos.</t>
  </si>
  <si>
    <t>Interaktīva Zinātnes centra/muzeja izveide.</t>
  </si>
  <si>
    <t>Ventspils Mākslas skolas piedāvāto izglītības programmu un to nodrošinājuma pilnveide skolēnu kvalitatīvai sagatavošanai.</t>
  </si>
  <si>
    <t>Ventspils Mākslas skola</t>
  </si>
  <si>
    <t>S-2-2-2; S-2-2-3; S-2-2-1; S-2-2-5; S-2-2-6; S-2-3-2</t>
  </si>
  <si>
    <t>Informācija tiks papildināta no VeA stratēģijas.</t>
  </si>
  <si>
    <t>Programmas "Bērnu radošuma un intelektuālo spēju attīstība rotaļnodarbībās un ārpus tām" īstenošana.</t>
  </si>
  <si>
    <t>Metodiskā atbalsta sniegšana pedagogiem darbā ar romu tautas skolēniem, īpaši uzsverot iekļaujošās izglītības principus (semināri un metodisko materiālu izstrāde).</t>
  </si>
  <si>
    <t>Materiāltehniskās bāzes pilnveidošana rīcības programmas datorprasmju apguvei Ventspils pilsētas vispārizglītojošajās skolās 2015.-2018.g. īstenošanai.</t>
  </si>
  <si>
    <t>Jaunu materiālu sastāvu izstrāde elektronikas prototipēšanai.</t>
  </si>
  <si>
    <t>VIP</t>
  </si>
  <si>
    <t>VPD, VIP</t>
  </si>
  <si>
    <t>VDC, VPD, VT, VIP</t>
  </si>
  <si>
    <t>Veidot Ventspili par reģionālu metodisko centru pedagogiem.</t>
  </si>
  <si>
    <t>Pilnveidot Ventspils pirmsskolas izglītības iestāžu materiāltehnisko bāzi.</t>
  </si>
  <si>
    <t>Ventspils Centra sākumskolas, Ventspils 2. pamatskolas, Ventspils 3. vidusskolas un Ventspils 4. vidusskolas dalība VISC izstrādātās datorikas mācību programmas (1.-9. klasei) aprobācijā.</t>
  </si>
  <si>
    <t>Ventspils vakara vidusskola</t>
  </si>
  <si>
    <t>12.klašu izglītojamo dalīšana pa divām apmācību grupām kvalitatīvākai matemātikas un latviešu valodas priekšmetu apguvei.</t>
  </si>
  <si>
    <t>Pedagogu labās prakses popularizēšana ikgadējā pirmsskolas pedagogu mācību gada noslēguma konferencē.</t>
  </si>
  <si>
    <t>Pedagogu, kuri īsteno profesionālās ievirzes un interešu izglītības programmas, profesionālo kompetenču pilnveide.</t>
  </si>
  <si>
    <t>Talantīgu vietējo un starptautisko studentu piesaiste VeA IKT studiju programmām.</t>
  </si>
  <si>
    <t>Zinātnes kompetences paaugstināšana, atbalstot cilvēkresursu attīstību.</t>
  </si>
  <si>
    <t>Ventspils Augstskolas infrastruktūras modernizācija.</t>
  </si>
  <si>
    <t>Prakses, nodarbinātības un uzņēmējdarbības iespēju veicināšana IKT studentiem un absolventiem, sadarbojoties ar nozares uzņēmumiem un organizācijām.</t>
  </si>
  <si>
    <t xml:space="preserve">Daudzpusēja projekta par inovatīvām IKT apmācībām "Profesionālā orientācija Eiropas vecākiem" (apmācību īstenošana, IKT inovāciju apzināšana izmantošanai mācību procesā, pieredzes apmaiņa u.c.) īstenošana.
</t>
  </si>
  <si>
    <t>Veicināt uzņēmību bērnos un jauniešos (vēlmi sevi attīstīt un izglītot, piedalīties iniciatīvās, veidot savus uzņēmumus, utt.).</t>
  </si>
  <si>
    <t>Sadarbības veicināšana starp pirmsskolas izglītības iestādēm un vispārizglītojošajām izglītības iestādēm (diskusijas starp pedagogiem, vizītes, pieredzes apmaiņa utt.).</t>
  </si>
  <si>
    <t>BĀZES VĒRTĪBA</t>
  </si>
  <si>
    <t>Augstāko izglītību ieguvušo īpatsvars vecuma grupā 30-34; %.</t>
  </si>
  <si>
    <t>N/A</t>
  </si>
  <si>
    <t>Pirmsskolas pedagogu vecumā līdz 30 gadiem īpatsvars no kopējā pedagogu skaita; %.</t>
  </si>
  <si>
    <t>Pieprasījuma pēc vietām pirmsskolas izglītības iestādēs apmierinājums.</t>
  </si>
  <si>
    <t>N/D</t>
  </si>
  <si>
    <t>Pedagogu vecumā līdz 29 gadiem īpatsvars no kopējā pedagogu skaita ISCED 2. un 3. līmenī; %.</t>
  </si>
  <si>
    <t>Ventspils pilsētas vispārizglītojošo skolu pedagogu, kuriem konkrētā izglītības iestāde ir pamatdarba vieta, īpatsvars; %.</t>
  </si>
  <si>
    <t>Audzēkņu skaits Ventspils Jaunrades namā.</t>
  </si>
  <si>
    <t>Audzēkņu skaits Sporta skolā "Spars".</t>
  </si>
  <si>
    <t>Audzēkņu skaits Ventspils Mākslas skolā.</t>
  </si>
  <si>
    <t>Izglītību agrīni pametušo romu tautības skolēnu īpatsvars; %.</t>
  </si>
  <si>
    <t>N.p.k.</t>
  </si>
  <si>
    <t>REZULTATĪVIE RĀDĪTĀJI</t>
  </si>
  <si>
    <t>1.</t>
  </si>
  <si>
    <t>2.</t>
  </si>
  <si>
    <t>3.</t>
  </si>
  <si>
    <t>Ventspils vispārizglītojošo skolu skolēnu, kuri ir deklarēti citās pašvaldībās, īpatsvars; %.</t>
  </si>
  <si>
    <t xml:space="preserve">8.-9. klašu skolēnu, kuri ir norādījuši Ventspils vidusskolas kā vienu no izvēlēm vispārējās izglītības iegūšanai, īpatsvars; %. </t>
  </si>
  <si>
    <t>10.-12. klašu skolēnu, kuri ir norādījuši VeA kā vienu no izvēlēm augstākās izglītības iegūšanai, īpatsvars; %.</t>
  </si>
  <si>
    <t>Skolēnu, kuri pēc apliecības par pamatizglītības ieguvi turpina mācības vispārizglītojošā skolā vai profesionālās izglītības programmā, īpatsvars; %.</t>
  </si>
  <si>
    <t>Ventspilnieku, kuru ģimenēs ir skolas vecuma bērni un kuri pozitīvi novērtē skolu spēju sagatavot skolēnus mācību turpināšanai augstskolā, īpatsvars; %.</t>
  </si>
  <si>
    <t>Ventspilnieku, kuru ģimenēs ir skolas vecuma bērni un kuri pozitīvi novērtē izglītības iestāžu ēku remontu un teritorijas labiekārtošanu, īpatsvars;  %.</t>
  </si>
  <si>
    <t>Ventspilnieku, kuru ģimenēs ir skolas vecuma bērni un kas pozitīvi novērtē nodrošinājumu ar mācību uzskates un tehniskajiem līdzekļiem, īpatsvars; %.</t>
  </si>
  <si>
    <t>8.</t>
  </si>
  <si>
    <t>Skolēnu skaits uz vienu mācību procesam paredzēto datoru ISCED 1-3 (kas nav vecāks par 5 gadiem).</t>
  </si>
  <si>
    <t>9.</t>
  </si>
  <si>
    <t>Vispārizglītojošās skolas, kas ir iesaistījušās vismaz 1 E-twinning platformas projektā, īpatsvars, %.</t>
  </si>
  <si>
    <t>10.</t>
  </si>
  <si>
    <t>Ventspilnieku, kuru ģimenēs ir skolas vecuma bērni un kuri pozitīvi novērtē papildus nodarbību piedāvājumu, īpatsvars; %.</t>
  </si>
  <si>
    <t>Ventspilnieku īpatsvars, kuri pozitīvi novērtē Ventspils Augstskolas Mūžizglītības centra darbību; %.</t>
  </si>
  <si>
    <t>Ventspilnieku īpatsvars, kuri ir ieinteresēti apmeklēt kvalifikācijas paaugstināšanas kursus; %.</t>
  </si>
  <si>
    <t>Ventspilnieku skaits, kuri pilnveidojuši savu izglītību ārpus formālās izglītības sistēmas. (VDC, VeA, VT).</t>
  </si>
  <si>
    <t>69/31</t>
  </si>
  <si>
    <t>-14%</t>
  </si>
  <si>
    <t>-10%</t>
  </si>
  <si>
    <t>Audzēkņu skaita prognoze VT sākotnējās profesionālajās izglītības programmās.</t>
  </si>
  <si>
    <t>VT audzēkņu skaits.</t>
  </si>
  <si>
    <t>VT piesaistītais ESI fondu un programmu finansējums.</t>
  </si>
  <si>
    <t>VT pedagogu īpatsvars, kuri iesaistīti kvalifikācijas celšanā; %.</t>
  </si>
  <si>
    <t>VeA absolventu īpatsvars STEM jomās no kopējā absolventu skaita; %.</t>
  </si>
  <si>
    <t>VeA studentu skaits.</t>
  </si>
  <si>
    <t>VeA akadēmiskā personāla pamatdarbā ar zinātnisko grādu īpatsvars; %.</t>
  </si>
  <si>
    <t>VeA akadēmiskā personāla vecuma struktūras (30-49 gadu vecumā) īpatsvars no kopējā akadēmiskā personāla; %.</t>
  </si>
  <si>
    <t>Starptautisku zinātnisko publikāciju skaits.</t>
  </si>
  <si>
    <t>ATRUNA</t>
  </si>
  <si>
    <t>APZĪMĒJUMI</t>
  </si>
  <si>
    <t>*Rādītājiem, kuriem bāzes vērtība ir noteikta kā īpatsvars procentuālā izteiksmē, pieaugums norādīts procentu punktos (izņemot 3.6.)</t>
  </si>
  <si>
    <t>Procentu punktu izmaiņa</t>
  </si>
  <si>
    <t>Procentuāla izmaiņa</t>
  </si>
  <si>
    <t>Pieaugums / samazinājums</t>
  </si>
  <si>
    <t>70-80%</t>
  </si>
  <si>
    <t>APAKŠMĒRĶIS</t>
  </si>
  <si>
    <t>Nodrošināt atbalstu pedagogu profesionālās kompetences pilnveidei.</t>
  </si>
  <si>
    <t>Pedagogu un to apmācību (t.sk. komandējumu) nodrošināšana Rīcības programmas datorprasmju apguvei Ventspils pilsētas vispārizglītojošajās skolās 2015.-2018. gadam ietvaros.</t>
  </si>
  <si>
    <t>Ikgadēja pasākuma vai pasākumu kopas organizēšana PIKC “Ventspils Tehnikums” (atvērto durvju dienas, darbsemināri, publicitātes izbraukumi) ar mērķi popularizēt, uzlabot reputāciju un tādējādi piesaistīt vairāk talantīgu jauniešu IKT PIA un izvēlēties ar IKT saistītu profesionālo attīstību.</t>
  </si>
  <si>
    <t>Jaunu kvalificētu ekspertu/ pedagogu piesaiste PIKC “Ventspils Tehnikums” un Ventspils Mūzikas vidusskolai.</t>
  </si>
  <si>
    <t>Sporta zāles renovācija un aprīkojuma iegāde PIKC “Ventspils Tehnikums”.</t>
  </si>
  <si>
    <t>Mācību līdzekļu un mācību aprīkojuma iegāde jaunu programmu ieviešanai (IP "Datorzinības", IP "Skaistumkopšanas pakalpojumi") PIKC “Ventspils Tehnikums”.</t>
  </si>
  <si>
    <t>Mācību līdzekļu un mācību aprīkojuma iegāde nemodernizēto prioritāro programmu (IP "Enerģētika", IP "Elektronika", IP "Mehatronika") modernizēšanai PIKC “Ventspils Tehnikums”.</t>
  </si>
  <si>
    <t>Jau esošo ar IKT saistīto programmu (elektronika, mehatronika), t.sk. infrastruktūras, turpmāka attīstība ar mērķi nodrošināt nepieciešamo absolventu skaitu no PIKC “Ventspils Tehnikums”.</t>
  </si>
  <si>
    <t>Regulāra dažāda mēroga sporta un aktīvās atpūtas pasākumu un sacensību organizēšana starp PIKC “Ventspils Tehnikums” audzēkņiem un citiem jauniešiem.</t>
  </si>
  <si>
    <t>Ventspils pirmsskolas izglītības iestāžu audzēkņu, kuri ir deklarēti citās pašvaldībās, īpatsvars; %.</t>
  </si>
  <si>
    <t>Ārvalstu studentu, kuri studē Ventspils Augstskolā, īpatsvars; %.</t>
  </si>
  <si>
    <t>Ventspils vispārizglītojošo skolu, kurās katrā tiek īstenotas vispārējās vidējās izglītības programmas un tiek nodrošināta ne mazāk kā divu paralēlo klašu vienā mācību valodā darbība vidusskolas posmā (10.-12.klasē), īpatsvars; %.</t>
  </si>
  <si>
    <t>Pirmsskolas pedagogu, kuriem ir augstākā pedagoģiskā vai augstākā izglītība, īpatsvars; %.</t>
  </si>
  <si>
    <t>Pirmsskolu pedagogu, kuri ieguvuši vismaz 3.profesionālās darbības kvalitātes pakāpi; īpatsvars %.</t>
  </si>
  <si>
    <t>Pirmsskolas izglītības iestāžu, kas ir iesaistījušās vismaz vienā E-twinning platformas projektā, īpatsvars, %.</t>
  </si>
  <si>
    <t>9.klašu beidzēju īpatsvars; %.</t>
  </si>
  <si>
    <t>12.klašu beidzēju īpatsvars; %.</t>
  </si>
  <si>
    <t>Ventspils vispārizglītojošo dienas skolu, kuru 12.klašu centralizēto eksāmenu matemātikā, angļu valodā un latviešu valodā vidējie rezultāti ir virs valsts vidējiem rezultātiem attiecīgā vidusskolu un ģimnāziju grupā, skaits:</t>
  </si>
  <si>
    <t>3 no 6</t>
  </si>
  <si>
    <t>Uzlabojas</t>
  </si>
  <si>
    <t>Visas skolas</t>
  </si>
  <si>
    <t>Ventspils 1.ģimnāzijas centralizēto eksāmenu vidējie rezultāti salīdzinājumā ar valsts vidējiem rezultātiem valsts ģimnāziju grupā:
              matemātikā;
              angļu valodā;
              latviešu valodā; %</t>
  </si>
  <si>
    <t>Atbilst vidējam līmenim</t>
  </si>
  <si>
    <t>Pārsniedz vidējo līmeni</t>
  </si>
  <si>
    <t>11.</t>
  </si>
  <si>
    <t>Skolēnu proporcija vispārējā un profesionālajā izglītībā vidējās izglītības pakāpē, %.</t>
  </si>
  <si>
    <t>EUR 6-10 milj.</t>
  </si>
  <si>
    <t>Audzēkņu skaits VeMv profesionālās vidējās izglītības programmās un profesionālās ievirzes izglītības programmās.</t>
  </si>
  <si>
    <t>Ventspilnieku, kuri pozitīvi novērtē VeA izglītības kvalitāti, īpatsvars; %.</t>
  </si>
  <si>
    <t>Sporta programmu piedāvājuma paplašināšana PIKC "Ventspils Tehnikums" audzēkņiem (ieviešot orientēšanās velotriāla, lakrosa, badmintona, handbola u.c. nodarbības).</t>
  </si>
  <si>
    <t>Jaunu izglītības programmu, modulāro apmācību, kā arī DVB apmācību un nodarbību izveide vai esošo papildināšana PIKC “Ventspils Tehnikums”.</t>
  </si>
  <si>
    <t xml:space="preserve">1.1.; 1.5.;
1.7.; 1.9.;
2.3.; 3.1.;
4.4.; 4.5.; 
1.3.; 1.4.;
1.6.; 1.8.;
3.4. </t>
  </si>
  <si>
    <t>Izglītības programmu “Mūziķis - ērģelnieks” un “Skatuves gaismu dizaina speciālists” ieviešana Ventspils Mūzikas vidusskolā.</t>
  </si>
  <si>
    <t>1.NOZARES PĀRVALDĪBA UN ATTĪSTĪBA</t>
  </si>
  <si>
    <t>2.PIRMSSKOLAS IZGLĪTĪBA</t>
  </si>
  <si>
    <t>3.PAMATIZGLĪTĪBA UN VISPĀRĒJĀ VIDĒJĀ IZGLĪTĪBA</t>
  </si>
  <si>
    <t>4.INTEREŠU UN PROFESIONĀLĀS IEVIRZES IZGLĪTĪBA</t>
  </si>
  <si>
    <t>5.PROFESIONĀLĀ IZGLĪTĪBA</t>
  </si>
  <si>
    <t>6.AUGSTĀKĀ IZGLĪTĪBA UN ZINĀTNE</t>
  </si>
  <si>
    <t>7.MŪŽIZGLĪTĪBA UN NEFORMĀLĀ IZGLĪTĪBA</t>
  </si>
  <si>
    <t>1.Cilvēkresursi.</t>
  </si>
  <si>
    <t>1.Pārvaldība.</t>
  </si>
  <si>
    <t>2.Saturs un process.</t>
  </si>
  <si>
    <t>2.Skolu tīkls.</t>
  </si>
  <si>
    <t>3.Vide.</t>
  </si>
  <si>
    <t>Sporta skola "Spars"</t>
  </si>
  <si>
    <t>Uzlabot veselības un sporta izglītības programmas.</t>
  </si>
  <si>
    <t>Pedagogu apmācību un motivāciju programmu izstrāde un ieviešana PIKC “Ventspils Tehnikums” (t.sk. modulārās apmācības un DVB apmācības īstenošanas kapacitātes celšanai).</t>
  </si>
  <si>
    <t>5.1; 5.2.; 2.3.</t>
  </si>
  <si>
    <t>Izglītības iestāžu sadarbības ar pilsētas, pašvaldības un valsts iestādēm veicināšana (tehniski radošās darbnīcas Gāliņciema bibliotēkā, nodarbības VDC, u.c.).</t>
  </si>
  <si>
    <t>1.1.1.1.</t>
  </si>
  <si>
    <t>1.1.1.2.</t>
  </si>
  <si>
    <t>1.1.2.1.</t>
  </si>
  <si>
    <t>1.1.2.2.</t>
  </si>
  <si>
    <t>1.1.3.1.</t>
  </si>
  <si>
    <t>1.1.4.1.</t>
  </si>
  <si>
    <t>1.2.1.2.</t>
  </si>
  <si>
    <t>1.2.1.3.</t>
  </si>
  <si>
    <t>1.2.1.1.</t>
  </si>
  <si>
    <t>1.2.2.4.</t>
  </si>
  <si>
    <t>1.2.2.5.</t>
  </si>
  <si>
    <t>1.2.2.6.</t>
  </si>
  <si>
    <t>1.2.2.3.</t>
  </si>
  <si>
    <t>1.2.2.2.</t>
  </si>
  <si>
    <t>1.2.2.1.</t>
  </si>
  <si>
    <t>1.3.1.1.</t>
  </si>
  <si>
    <t>1.3.2.1.</t>
  </si>
  <si>
    <t>2.1.1.2.</t>
  </si>
  <si>
    <t>2.1.1.1.</t>
  </si>
  <si>
    <t>2.2.1.1.</t>
  </si>
  <si>
    <t>2.2.1.2.</t>
  </si>
  <si>
    <t>2.3.1.2.</t>
  </si>
  <si>
    <t>2.3.1.1.</t>
  </si>
  <si>
    <t>3.1.1.6.</t>
  </si>
  <si>
    <t>3.1.1.5.</t>
  </si>
  <si>
    <t>3.1.1.4.</t>
  </si>
  <si>
    <t>3.2.1.7.</t>
  </si>
  <si>
    <t>3.2.2.2.</t>
  </si>
  <si>
    <t>3.2.2.4.</t>
  </si>
  <si>
    <t>3.2.2.3.</t>
  </si>
  <si>
    <t>3.2.2.1.</t>
  </si>
  <si>
    <t>3.2.3.1.</t>
  </si>
  <si>
    <t>3.2.3.2.</t>
  </si>
  <si>
    <t>3.2.3.3.</t>
  </si>
  <si>
    <t>3.2.4.1.</t>
  </si>
  <si>
    <t>3.2.5.1.</t>
  </si>
  <si>
    <t>3.2.5.2.</t>
  </si>
  <si>
    <t>3.2.5.3.</t>
  </si>
  <si>
    <t>3.3.1.3.</t>
  </si>
  <si>
    <t>3.3.1.1.</t>
  </si>
  <si>
    <t>3.3.1.2.</t>
  </si>
  <si>
    <t>3.3.2.1.</t>
  </si>
  <si>
    <t>3.3.2.2.</t>
  </si>
  <si>
    <t>4.2.1.3.</t>
  </si>
  <si>
    <t>4.2.1.2.</t>
  </si>
  <si>
    <t>4.2.1.1.</t>
  </si>
  <si>
    <t>4.2.1.4.</t>
  </si>
  <si>
    <t>4.2.2.1.</t>
  </si>
  <si>
    <t>4.2.2.2.</t>
  </si>
  <si>
    <t>4.2.3.2.</t>
  </si>
  <si>
    <t>4.2.3.1.</t>
  </si>
  <si>
    <t>4.3.1.2.</t>
  </si>
  <si>
    <t>4.3.1.1.</t>
  </si>
  <si>
    <t>5.1.1.1.</t>
  </si>
  <si>
    <t>5.1.2.1.</t>
  </si>
  <si>
    <t>5.2.1.2.</t>
  </si>
  <si>
    <t>5.2.1.3.</t>
  </si>
  <si>
    <t>5.2.1.1.</t>
  </si>
  <si>
    <t>5.2.2.1.</t>
  </si>
  <si>
    <t>5.2.3.1.</t>
  </si>
  <si>
    <t>5.2.4.1.</t>
  </si>
  <si>
    <t>5.2.4.2.</t>
  </si>
  <si>
    <t>5.3.1.5.</t>
  </si>
  <si>
    <t>5.3.1.4.</t>
  </si>
  <si>
    <t>5.3.1.1.</t>
  </si>
  <si>
    <t>5.3.1.2.</t>
  </si>
  <si>
    <t>5.3.1.3.</t>
  </si>
  <si>
    <t>5.4.1.1.</t>
  </si>
  <si>
    <t>6.1.2.1.</t>
  </si>
  <si>
    <t>6.1.1.1.</t>
  </si>
  <si>
    <t>6.1.1.2.</t>
  </si>
  <si>
    <t>6.2.1.3.</t>
  </si>
  <si>
    <t>6.2.1.1.</t>
  </si>
  <si>
    <t>6.2.1.2.</t>
  </si>
  <si>
    <t>6.2.2.3.</t>
  </si>
  <si>
    <t>6.2.2.2.</t>
  </si>
  <si>
    <t>6.2.2.1.</t>
  </si>
  <si>
    <t>6.2.3.1.</t>
  </si>
  <si>
    <t>6.3.1.3.</t>
  </si>
  <si>
    <t>6.3.1.2.</t>
  </si>
  <si>
    <t>6.3.1.1.</t>
  </si>
  <si>
    <t>6.4.1.2.</t>
  </si>
  <si>
    <t>6.4.1.3.</t>
  </si>
  <si>
    <t>6.4.1.4.</t>
  </si>
  <si>
    <t>6.4.1.1.</t>
  </si>
  <si>
    <t>7.2.1.2.</t>
  </si>
  <si>
    <t>7.2.1.1.</t>
  </si>
  <si>
    <t>7.2.2.7.</t>
  </si>
  <si>
    <t>7.2.2.3.</t>
  </si>
  <si>
    <t>7.2.2.1.</t>
  </si>
  <si>
    <t>7.2.2.2.</t>
  </si>
  <si>
    <t>7.2.2.4.</t>
  </si>
  <si>
    <t>7.2.2.5.</t>
  </si>
  <si>
    <t>7.2.2.6.</t>
  </si>
  <si>
    <t>7.3.1.2.</t>
  </si>
  <si>
    <t>7.3.1.1.</t>
  </si>
  <si>
    <t>Sporta aktivitāšu un sporta izglītības programmu popularizēšana starp bērniem un jauniešiem.</t>
  </si>
  <si>
    <t>Atbilstoši Ventspils pilsētas attīstības programmas 2014.-2020.gadam investīciju projektam nr.22.</t>
  </si>
  <si>
    <t xml:space="preserve">Atbilstoši Ventspils pilsētas attīstības programmas 2014.-2020.gadam investīciju projektam nr.8. </t>
  </si>
  <si>
    <t>VIP, Vispārizglītojošās skolas</t>
  </si>
  <si>
    <t>Pirmsskolas izglītības iestādes</t>
  </si>
  <si>
    <t>5 un 6 gadus veco bērnu, kuri netiek sagatavoti pamatizglītības ieguvei, ikgadēja apzināšana.</t>
  </si>
  <si>
    <t xml:space="preserve">Mūžizglītības pakalpojumu sniedzēji </t>
  </si>
  <si>
    <t>Vispārizglītojošo skolu pedagogi</t>
  </si>
  <si>
    <t>Esošo pedagoģisko metožu un pieeju izvērtēšana ar mērķi identificēt labās prakses, kā arī metodiskā darba pilnveides iespējas darbā ar dažādiem audzēkņiem.</t>
  </si>
  <si>
    <t>Ventspils Centra sākumskola, Ventspils 2. pamatskola, Ventspils 3. vidusskola un Ventspils 4. vidusskola</t>
  </si>
  <si>
    <t>VeA, VPD</t>
  </si>
  <si>
    <t>Uzņēmumi, VATP</t>
  </si>
  <si>
    <t>VDC, Vispārizglītojošās skolas</t>
  </si>
  <si>
    <t>VDC, Gāliņciema bibliotēka, Ventspils Jaunrades nams</t>
  </si>
  <si>
    <t>Ventspils Jaunrades nams, Ventspils Mākslas skola, sporta skola "Spars"</t>
  </si>
  <si>
    <t>VeA, VATP</t>
  </si>
  <si>
    <t>VeMv FINANSĒJUMS</t>
  </si>
  <si>
    <t>VeMv</t>
  </si>
  <si>
    <t>Augstākās izglītības studiju programmu izveide, attīstība un pielāgošana darba tirgum.</t>
  </si>
  <si>
    <t>VeA VSRC</t>
  </si>
  <si>
    <t>VeA, VDC, Ventspils bibliotēka, VeMv, SIA "Kurzemes filharmonija"</t>
  </si>
  <si>
    <t>VDC, Ventspils bibliotēkas Reģionālais mācību centrs</t>
  </si>
  <si>
    <t>Ventspils Jauniešu māja</t>
  </si>
  <si>
    <t>VT, Ventspils Mūzikas vidusskola</t>
  </si>
  <si>
    <t>Vispārizglītojošās skolas, VT, VeA</t>
  </si>
  <si>
    <t>LDDK, VT</t>
  </si>
  <si>
    <t>3.2.1.8.</t>
  </si>
  <si>
    <t>3.2.1.9.</t>
  </si>
  <si>
    <t>4.1.1.1.</t>
  </si>
  <si>
    <t>Pakalpojuma izmaksas sedz izglītojamo vecāki.</t>
  </si>
  <si>
    <t>3.Sadarbība.</t>
  </si>
  <si>
    <t>4.Sadarbība.</t>
  </si>
  <si>
    <t>4.4.1.1.</t>
  </si>
  <si>
    <t>4.4.1.2.</t>
  </si>
  <si>
    <t>4.4.1.3.</t>
  </si>
  <si>
    <t>Sadarbības veicināšana starp sporta skolu "Spars" un Latvijas Olimpiskās vienības sporta medicīnas nodaļu, LSPA, augstākās izglītības iestādēm (RSU un VeA), kā arī citām sporta skolām, klubiem un biedrībām (t.sk. starptautiska sadarbība).</t>
  </si>
  <si>
    <t xml:space="preserve">Ventspils Jaunrades nama audzēkņu dalības nodrošināšana starptautiskos mākslas un mūzikas festivālos un meistarklasēs Sanktpēterburgā, Prāgā u.c. </t>
  </si>
  <si>
    <t>Veicināt interešu un profesionālās ievirzes izglītības iestāžu sadarbības saišu veidošanu ar citām valsts un ārzemju iestādēm.</t>
  </si>
  <si>
    <t>4.2.1.5.</t>
  </si>
  <si>
    <t>Ar IKT saistītu interešu izglītības pulciņu organizēšana vispārizglītojošajās skolās papildus zināšanu iegūšanai.</t>
  </si>
  <si>
    <t>Kurzemes reģiona pedagoģiski metodiskā centra izveide Ventspilī un, izrietoši, "Nākotnes skolas" principu iedzīvināšana Ventspils izglītības sistēmā.</t>
  </si>
  <si>
    <t>3.2.1.10.</t>
  </si>
  <si>
    <t>Ventspils un Kurzemes reģiona kopīgas atbalsta sistēmas izveide starppriekšmetu saites stiprināšanā mācību procesā, kas tiktu pilnveidota Kurzemes reģiona pedagoģiski metodiskajā centrā.</t>
  </si>
  <si>
    <t>ATBILDĪGĀ INSTITŪCIJA</t>
  </si>
  <si>
    <t>UZDEVUMA KODS</t>
  </si>
  <si>
    <t>7.2.1.3.</t>
  </si>
  <si>
    <t>4.2.3.3.</t>
  </si>
  <si>
    <t>4.2.3.4.</t>
  </si>
  <si>
    <t>ATBILSTOŠI CITIEM ATTĪSTĪBAS PLĀNOŠANAS DOKUMENTIEM</t>
  </si>
  <si>
    <t>1.2.5; 1.4.8; 1.4.1; 1.4.5; 3.4.2</t>
  </si>
  <si>
    <t>1.4.3; 1.4.4; 2.2.1; 1.4.2; 1.4.6; 2.2.6</t>
  </si>
  <si>
    <t>[249]; [292]</t>
  </si>
  <si>
    <t>S-1-2-9;
S-2-1-10</t>
  </si>
  <si>
    <t>[290]; [248]</t>
  </si>
  <si>
    <t>S-1-2-1;
S-1-2-2;
S-1-2-3</t>
  </si>
  <si>
    <t xml:space="preserve">S-1-3-2; 
</t>
  </si>
  <si>
    <t>1.2.3; 1.2.7; 2.4.4; 3.4.2</t>
  </si>
  <si>
    <t>93-3; 93-4</t>
  </si>
  <si>
    <t xml:space="preserve">1.1.6; 1.1.8; 1.1.9; 1.2.3; 1.3.2.; 2.1.1; 2.3.4.; </t>
  </si>
  <si>
    <t>[296]; [297]</t>
  </si>
  <si>
    <t>3.2.1.2.; 3.2.1.3.</t>
  </si>
  <si>
    <t>4.2.; 4.3.</t>
  </si>
  <si>
    <t>S-2-1-1; 
S-2-1-2; 
S-2-1-4; 
S-2-1-7; 
S-2-1-9</t>
  </si>
  <si>
    <t>3.4.1; 3.4.3; 3.4.5.; 3.4.6.; 3.4.8; 3.4.10.;  1.1.6; 1.1.12.; 2.4.4</t>
  </si>
  <si>
    <t>1.2.7; 3.4.2</t>
  </si>
  <si>
    <t>3.3.1.3;;
3.3.1.13.;
3.3.2.3.;
3.4.2.1.</t>
  </si>
  <si>
    <t>S-2-1-1; 
S-2-1-5;
S-2-1-6;
S-2-1-11
S-3-2-4</t>
  </si>
  <si>
    <t>[187]; [248]</t>
  </si>
  <si>
    <t>S-3-1-11;
S-3-2-5</t>
  </si>
  <si>
    <t>1.4.8.(1);
1.4.8.(2);
2.2.1.(4)
2.3.3.(2)</t>
  </si>
  <si>
    <t>1.4.8.(1);
1.4.8.(2);
2.2.1.(4);
2.3.3.(2)</t>
  </si>
  <si>
    <t>ATBILSTOŠI VENTSPILS IKT NOZARES ATTĪSTĪBAS STRATĒĢIJAI UN RĪCĪBAS PLĀNAM 2014.-2020. GADAM</t>
  </si>
  <si>
    <t>ATBILSTOŠI NAP 2014.-2020.GADAM</t>
  </si>
  <si>
    <t>ATBILSTOŠI IZGLĪTĪBAS ATTĪSTĪBAS PAMATNOSTĀDŅU 2014.-2020.GADAM ĪSTENOŠANAS PLĀNAM 2015.-2017.GADAM</t>
  </si>
  <si>
    <t>ATBILSTOŠI VENTSPILS PILSĒTAS ATTĪSTĪBAS PROGRAMMAI 2014.-2020.GADAM</t>
  </si>
  <si>
    <t>2.3.2.1.</t>
  </si>
  <si>
    <t>Inovāciju attīstība arodapmācībā, lai attīstītu PIKC “Ventspils Tehnikums” sniegtos pakalpojumus un paplašinātu mūžizglītības pasākumu klāstu pilsētā, piesaistot arvien lielāku audzēkņu skaitu.</t>
  </si>
  <si>
    <t>PAŠVALDĪBAS BUDŽETS</t>
  </si>
  <si>
    <t>CITS ESF FINANSĒJUMS</t>
  </si>
  <si>
    <t xml:space="preserve">Stratēģijas izstrādei nepieciešamais finansējums (iepirkums). </t>
  </si>
  <si>
    <t>Vispārizglītojošo skolu teritoriju labiekārtošana, kā arī sporta laukumu labiekārtošana un sporta zāļu remonti (t.sk. inventāra iegāde).</t>
  </si>
  <si>
    <t xml:space="preserve">Vispārizglītojošo skolu klašu telpu atjaunošana (t.sk. aprīkojuma iegāde, interneta iekārtu uzstādīšana, kā arī datortīkla pieejas punktu ierīkošana). </t>
  </si>
  <si>
    <t>4.3.1.3.</t>
  </si>
  <si>
    <t>Mākslas skolas infrastruktūras uzlabošana (t.sk. bezvada interneta ierīču uzstādīšana).</t>
  </si>
  <si>
    <t>Pirmsskolas izglītības iestāžu infrastruktūras uzlabošana.</t>
  </si>
  <si>
    <t>2.3.1.3.</t>
  </si>
  <si>
    <t>Centra sākumskolas atjaunošana, pielāgojot to pirmsskolas izglītības iestādes vajadzībām.</t>
  </si>
  <si>
    <t>Atbilstoši Ventspils pilsētas attīstības programmas 2014.-2020.gadam investīciju projektam nr.6.</t>
  </si>
  <si>
    <t>Atbilstoši dokumentam "Kapitālo remontdarbu plāns un iegādes aktivitātes 8.1.2. ietvaros Ventspils pašvaldības izglītības iestādēs 2016.-2023.gadā" (09.07.2015.).</t>
  </si>
  <si>
    <t>Atbilstoši Ventspils pilsētas attīstības programmas 2014.-2020.gadam investīciju projektam nr.21.</t>
  </si>
  <si>
    <t>Atbilstoši Ventspils pilsētas attīstības programmas 2014.-2020.gadam investīciju projektam nr.14.</t>
  </si>
  <si>
    <t xml:space="preserve">Atbilstoši Ventspils pilsētas attīstības programmas 2014.-2020.gadam investīciju projektam nr.7. </t>
  </si>
  <si>
    <t>Indikatīvās izmaksas metodisko materiālu izstrādei (EUR 4 000,00) un papildināšanai (EUR 4 000,00), kā arī ikgadēju semināru rīkošanai (EUR 600,00 gadā).</t>
  </si>
  <si>
    <t>Indikatīvās izmaksas (EUR 3 000,00 gadā) par pedagogu papildus slodzes apmaksu veicot izvērtēšanu.</t>
  </si>
  <si>
    <t>Ikgadēju integrācijas pasākumu īstenošana (indikatīvais finansējums EUR 50 000,00 gadā).</t>
  </si>
  <si>
    <t>Ikgadēji 30 kursu (EUR 300,00 apmērā) apmaksa pedagogiem, kuri īsteno profesionālās ievirzes un interešu IP.</t>
  </si>
  <si>
    <t>Ikgadēju sporta aktivitāšu popularizēšanas pasākumu īstenošana (ikgadējais budžets EUR 1 000,00)</t>
  </si>
  <si>
    <t>Viena dalībnieka izmaksas ir EUR 280,00. Plānots, ka katru gadu (3 gadus) starptautiskos festivālos un meistarklasēs piedalās 20 dalībnieku.</t>
  </si>
  <si>
    <t>Dzīvojamā fonda paplašināšana ik gadus tam paredzot EUR 30 000,00 (izremontēta 3-4  istabu dzīvokļa vidējā cena Ventspilī uz 07.2015.).</t>
  </si>
  <si>
    <t>Nepieciešamais finansējums Rīcības programmas datorprasmju apguvei Ventspils pilsētas vispārizglītojošajās skolās (2015.-2018. gadam) ieviešanai.</t>
  </si>
  <si>
    <t>Atbilstoši Ventspils IKT nozares attīstības stratēģijas rīcības plānā 2014.-2020. gadam iekļautajam pasākumam nr. 3.1.2.5.</t>
  </si>
  <si>
    <t>Atbilstoši Ventspils IKT nozares attīstības stratēģijas rīcības plānā 2014.-2020. gadam iekļautajiem pasākumiem nr.3.1.2.4. un 3.4.2.3.</t>
  </si>
  <si>
    <t>Atbilstoši Ventspils IKT nozares attīstības stratēģijas rīcības plānā 2014.-2020. gadam iekļautajam pasākumam nr. 3.2.1.6.</t>
  </si>
  <si>
    <t>Atbilstoši Ventspils IKT nozares attīstības stratēģijas rīcības plānā 2014.-2020. gadam iekļautajam pasākumam nr. 3.3.2.5.</t>
  </si>
  <si>
    <t>Atbilstoši Ventspils IKT nozares attīstības stratēģijas rīcības plānā 2014.-2020. gadam iekļautajam pasākumam nr. 3.3.1.14.</t>
  </si>
  <si>
    <t>Atbilstoši Ventspils IKT nozares attīstības stratēģijas rīcības plānā 2014.-2020. gadam iekļautajam pasākumam nr. 3.3.1.11.</t>
  </si>
  <si>
    <t>Atbilstoši PIKC "Ventspils Tehnikums" attīstības un investīcijas stratēģijas 2015.-2020.gadam pielikuma 4. tabulai.</t>
  </si>
  <si>
    <t>Atbilstoši dokumentam "Informācijas un komunikāciju tehnoloģiju apguves iespējas Ventspils vispārējās izglītības iestāžu audzēkņiem".</t>
  </si>
  <si>
    <t>Tiek plānots  EUR 3000,00 finansējums gadā savstarpējo attiecību veidošanai (komandējumi, sadarbības partneru uzņemšana, utt.).</t>
  </si>
  <si>
    <t>Pasākuma nr. 4.2.1.1.  finansējuma ietvaros.</t>
  </si>
  <si>
    <t>Datu bāzes izveidošanas aptuvenās izmaksas - EUR 2 000,00. Pedagoģisko prakšu apkopošana ir paredzēts veikt institūciju esošo budžetu ietvaros.</t>
  </si>
  <si>
    <t xml:space="preserve">Katras olimpiādes indikatīvās izmaksas - EUR 50 000,00. </t>
  </si>
  <si>
    <t>Tiek plānots, ka vienas vispārizglītojošās skolas mājaslapas pilnveidei būtu nepieciešams EUR 400,00. Sociālo tīklu izmantošana atpazīstamības vairošanai tiktu veikta esošo budžetu ietvaros.</t>
  </si>
  <si>
    <t>Tiek plānots, ka viena sižeta indikatīvās izmaksas būs EUR 500,00. Katrai skolai viens sižets gadā, sākot ar 2016.gadu.</t>
  </si>
  <si>
    <t>Vienu kursu izmaksas vienam pedagogam plānotas aptuveni EUR 300,00. Paredzēts, ka no katras vispārizglītojošās skolas katru gadu 5 pedagogi apmeklē 3 no minētajiem kursiem.</t>
  </si>
  <si>
    <t>Vispārizglītojošās skolas, VeA, Latvijas Universitāte</t>
  </si>
  <si>
    <t>Cits ārējais finansējums</t>
  </si>
  <si>
    <t xml:space="preserve">Atbilstoši Ventspils pilsētas attīstības programmas 2014.-2020.gadam investīciju projektam nr.5. </t>
  </si>
  <si>
    <t>PIKC "Ventspils Tehnikums" materiāltehniskās bāzes pilnveidošana un pielāgošana uzņēmējdarbības vajadzībām, nodrošinot mūsdienīgu mācību procesu (t.sk. duālo izglītību).</t>
  </si>
  <si>
    <t xml:space="preserve">Atbilstoši Ventspils pilsētas attīstības programmas 2014.-2020.gadam investīciju projektam nr.11. </t>
  </si>
  <si>
    <t>Atbilstoši Ventspils IKT nozares attīstības stratēģijas rīcības plānā 2014.-2020. gadam iekļautajam pasākumiem nr. 3.2.1.4. un 3.2.1.5.</t>
  </si>
  <si>
    <t>Ikgadējo, ar izglītības procesiem un rezultātiem saistīto, datu sistematizēšana, uzkrāšana un publiskās pieejamības nodrošināšana.</t>
  </si>
  <si>
    <t>Izglītības iestāžu informēšana (ne retāk kā 4 reizes gadā) par pilsētas, reģiona un valsts aktualitātēm izglītībā (izmaiņām likumdošanā, iespējām piesaistīt finansējumu, VIP plāniem utt.), kā arī tikšanās organizēšana starp vispārizglītojošo skolu direktoriem un VIP pārstāvjiem reizi divos mēnešos.</t>
  </si>
  <si>
    <t>Pilsētas mēroga pētījuma veikšana par vajadzībām metodiskajā darbā un metodisko apvienību darba pilnveidošanas iespējām.</t>
  </si>
  <si>
    <t xml:space="preserve">Vispārizglītojošo skolu specializācijas definēšana sadarbībā ar iestāžu vadītājiem ar mērķi nodrošināt iespēju katrai iestādei darboties savā nišā un strādāt ar savas mērķa grupas izglītojamiem. </t>
  </si>
  <si>
    <t>Pilsētas TV programmu veidošana (ne retāk kā vienu reizi gadā) par katras vispārizglītojošās skolas intelektuālajiem un radošajiem sasniegumiem, īpaši uzsverot katra izglītojamā iespējas sevi attīstīt un sasniegt savu potenciālu Ventspilī.</t>
  </si>
  <si>
    <t xml:space="preserve">Pašvaldības mērogā aktuālo mūžizglītības programmu piedāvājuma apkopošana un publicēšana pašvaldības portālā, nodrošinot pārskatāmu informāciju par pilsētā pieejamiem mūžizglītības pakalpojumiem. </t>
  </si>
  <si>
    <t>Pirmsskolas izglītības iestādes, vispārizglītojošās skolas, VPD</t>
  </si>
  <si>
    <t>Koncepcijas sagatavošana par vienotu kritēriju izstrādi un ieviešanu PII pedagogu darba un sasniegumu novērtēšanai.</t>
  </si>
  <si>
    <t>Pirmsskolas izglītības iestādes, vispārizglītojošās skolas</t>
  </si>
  <si>
    <t>Pedagoģiskā personāla nodrošināšana un profesionālo kompetenču pilnveide darbā ar skolēniem ar speciālām vajadzībām, skolēniem, kas pakļauti sociālās atstumtības riskam, kā arī romu tautības skolēniem (it īpaši sākumskolas klasēs Ventspils vakara vidusskolā).</t>
  </si>
  <si>
    <t xml:space="preserve">Labās pedagoģiskās prakses elektroniskās datu bāzes izveide jaunu un inovatīvu ideju izplatīšanai. </t>
  </si>
  <si>
    <t>VIP, VISC</t>
  </si>
  <si>
    <t>Informācijas iegūšana un analīze par skolēniem, kas mācības pametuši priekšlaicīgi, skolēniem, kas nav reģistrēti mācību iestādēs, skolēniem, kas reemigrējuši no mācībām citā valstī, kā arī romu tautības skolēniem.</t>
  </si>
  <si>
    <t>Ilgtermiņa rīcības plāna izveide, paredzot iniciatīvas romu integrācijai Ventspils izglītības sistēmā.</t>
  </si>
  <si>
    <t xml:space="preserve">E-mācību attīstīšana  Ventspils vakara vidusskolas pamatskolas un vidusskolas posmā (mācību priekšmetu kursu pilnveidošana, videolekciju sagatavošana, tiešsaistes pārbaudes darbu sagatavošana, forumu un tiešsaistes saziņas izmantošana Moodle vidē). </t>
  </si>
  <si>
    <t>Starptautisku IT olimpiāžu organizēšana Ventspilī, sadarbojoties ar VeA un IT industrijas pārstāvjiem.</t>
  </si>
  <si>
    <t>Sadarbības veidošana ar uzņēmumiem ekskursiju organizēšanai, kā arī mācību stundu nodrošināšanai, ar mērķi sniegt uzņēmumu pārstāvjiem iespēju skolēniem izklāstīt par dažādajām profesijām.</t>
  </si>
  <si>
    <t>Skolēnu-mentoru dienesta izveidošana pilsētā, motivējot talantīgos jauniešus iesaistīties zemāku klašu skolēnu izglītības procesos, kā arī sniegt atbalstu pedagogiem.</t>
  </si>
  <si>
    <t>Skolēnu iesaistīšana IKT prasmju apguves programmas ieviešanas procesā, nominējot tos par VDC sadarbības partneriem un atbalstu skolotājiem - "Digitālie aģenti" skolās.</t>
  </si>
  <si>
    <t>Multimediju komplektu un datoru iegāde vispārizglītojošo skolu vajadzībām.</t>
  </si>
  <si>
    <t>Centralizēti organizētu interešu izglītības pulciņu  nodrošināšana IKT zināšanu papildināšanai (datorzinību pamati, programmēšana, multimediju tehnoloģijas, robotikas pamati, digitālā darbmācība).</t>
  </si>
  <si>
    <t>VIP, VDC</t>
  </si>
  <si>
    <t xml:space="preserve">Sporta izglītības programmu pilnveidošana sporta skolas “Spars” augsta līmeņa sportistu sagatavošanai Latvijas izlasei, kā arī sporta programmu uzlabošana, lai novērstu pārāk agrīnu specializāciju tikai vienā sporta veidā. </t>
  </si>
  <si>
    <t xml:space="preserve">Veselības aprūpes un medicīniskās uzraudzības pilnveide sportistiem un bērniem ar paaugstinātu fizisko slodzi sporta skolā “Spars”. </t>
  </si>
  <si>
    <t xml:space="preserve">Izglītības programmu izstrādāšana un palīdzības sniegšana, lai veicinātu bērnu iesaistīšanos vasaras sporta nometnēs. </t>
  </si>
  <si>
    <t>VIP, VPD Sporta pārvalde, Sporta skola "Spars"</t>
  </si>
  <si>
    <t>VIP, Ventspils Jaunrades nams</t>
  </si>
  <si>
    <t>Pieredzes apmaiņas pasākumu organizēšana starp Ventspils Mākslas skolu un Eiropas valstu mākslas skolām, kompetences paaugstinšānai un potenciālo sadarbības partneru iegūšanai.</t>
  </si>
  <si>
    <t>VPD Sporta pārvalde</t>
  </si>
  <si>
    <t>Ventspils Mūzikas vidusskolas ar koncertzāles funkciju būvniecība.</t>
  </si>
  <si>
    <t>VPD, VIP,  VeMv, SIA "Kurzemes filharmonija"</t>
  </si>
  <si>
    <t>Vasaras dienas nometnes "Vasariņa" organizēšana 1.-4.kl. audzēkņiem (dienas nometne).</t>
  </si>
  <si>
    <t>Vasaras dienas nometnes 5.-9.kl. audzēkņiem organizēšana (dienas nometne).</t>
  </si>
  <si>
    <t>"Skolēnu uzņēmumu” izveidošanas un darbības atbalstīšana (piemēram, nodrošinot mentoringu un koučingu), īpaši akcentējot maksimālu inovāciju un tehnoloģiju izmantošanu.</t>
  </si>
  <si>
    <t>Inventāra un aprīkojuma nodrošināšana Ventspils Jauniešu mājā.</t>
  </si>
  <si>
    <t>Ventspils Jauniešu mājas infrastruktūras uzlabošana, renovējot telpas, kā arī iekārtojot ēkas pagalmu.</t>
  </si>
  <si>
    <t>Regulāru darbsemināru organizēšana starp izglītības iestāžu vadītājiem, kā arī individuālu tikšanos veicināšana starp VIP pārstāvjiem un iestāžu vadītājiem savstarpējās uzticības vairošanai.</t>
  </si>
  <si>
    <t>PB, Cits ārējais finansējums</t>
  </si>
  <si>
    <t>Nepieciešamais finansējuma apjoms pielīdzināts līdz šim veiktajiem ieguldījumiem pasākuma īstenošanai.</t>
  </si>
  <si>
    <t>Atbilstoši Ventspils pilsētas attīstības programmas 2014.-2020.gadam investīciju projektam nr.24.</t>
  </si>
  <si>
    <t xml:space="preserve"> S-2-4-2</t>
  </si>
  <si>
    <t>Atbilstoši Ventspils pilsētas attīstības programmas 2014.-2020.gadam investīciju projektam nr.9.</t>
  </si>
  <si>
    <t>S-2-2-2;
S-2-4-1;
S-2-4-3;
S-2-4-5;
S-3-3-5;
S-3-5-5</t>
  </si>
  <si>
    <t>S-2-2-1;
S-2-2-4</t>
  </si>
  <si>
    <t>S-2-3-1;
S-2-3-3</t>
  </si>
  <si>
    <t>Neformālās izglītības pasākumu īstenošana darba tirgum nepieciešamo prasmju apgūšanai (nodarbības, ekskursijas, konsultācijas, u.c.)</t>
  </si>
  <si>
    <t>Tie pieņemts, ka katru gadu nometnes dalībnieku skaits ir aptuveni 60 bērnu, kuriem tiek nodrošināta ēdināšana (brokastis un pusdienas). Nometnes garums - viens mēnesis. Vienas nometnes aptuvenās izmaksas EUR 9 000,00.</t>
  </si>
  <si>
    <t>Plānotās viena pasākuma izmaksas ir EUR 300,00. Izmaksās ir iekļauta konkursa rīkošana, materiāli darbnīcām, balvas, aktivitāšu vietu īre, kā arī publicitātes pasākumi.</t>
  </si>
  <si>
    <t>1.1.1.</t>
  </si>
  <si>
    <t>1.1.2.</t>
  </si>
  <si>
    <t>1.1.4.</t>
  </si>
  <si>
    <t>1.2.1.</t>
  </si>
  <si>
    <t>1.2.2.</t>
  </si>
  <si>
    <t>2.1.1.</t>
  </si>
  <si>
    <t>2.2.1.</t>
  </si>
  <si>
    <t>2.3.1.</t>
  </si>
  <si>
    <t>2.3.2.</t>
  </si>
  <si>
    <t>3.1.1.</t>
  </si>
  <si>
    <t>3.1.2.</t>
  </si>
  <si>
    <t>3.2.1.</t>
  </si>
  <si>
    <t>3.2.2.</t>
  </si>
  <si>
    <t>3.2.3.</t>
  </si>
  <si>
    <t>3.2.4.</t>
  </si>
  <si>
    <t>3.2.5.</t>
  </si>
  <si>
    <t>3.3.1.</t>
  </si>
  <si>
    <t>3.3.2.</t>
  </si>
  <si>
    <t>3.4.1.</t>
  </si>
  <si>
    <t>3.4.2.</t>
  </si>
  <si>
    <t>4.1.1.</t>
  </si>
  <si>
    <t>4.2.1.</t>
  </si>
  <si>
    <t>4.2.2.</t>
  </si>
  <si>
    <t>4.2.3.</t>
  </si>
  <si>
    <t>4.3.1.</t>
  </si>
  <si>
    <t>5.1.1.</t>
  </si>
  <si>
    <t>5.1.2.</t>
  </si>
  <si>
    <t>5.2.1.</t>
  </si>
  <si>
    <t>5.2.2.</t>
  </si>
  <si>
    <t>5.2.3.</t>
  </si>
  <si>
    <t>5.2.4.</t>
  </si>
  <si>
    <t>5.3.1.</t>
  </si>
  <si>
    <t>5.4.1.</t>
  </si>
  <si>
    <t>6.1.1.</t>
  </si>
  <si>
    <t>6.1.2.</t>
  </si>
  <si>
    <t>6.2.1.</t>
  </si>
  <si>
    <t>6.2.2.</t>
  </si>
  <si>
    <t>6.2.3.</t>
  </si>
  <si>
    <t>6.3.1.</t>
  </si>
  <si>
    <t>6.4.1.</t>
  </si>
  <si>
    <t>7.2.1.</t>
  </si>
  <si>
    <t>7.2.2.</t>
  </si>
  <si>
    <t>7.3.1.</t>
  </si>
  <si>
    <t>Nodrošināt caurskatāmu Ventspils izglītības nozares pārvaldību.</t>
  </si>
  <si>
    <t>Nodrošināt, ka visi Ventspils bērni iegūst savam vecumam atbilstošu izglītību.</t>
  </si>
  <si>
    <t>Stiprināt Ventspils izglītības iestāžu tīklu.</t>
  </si>
  <si>
    <t>Veidot Ventspili par pievilcīgu pilsētu izglītības iegūšanai jebkurā vecumā.</t>
  </si>
  <si>
    <t>Nostiprināt sadarbību starp VIP un pirmsskolas un vispārizglītojošajām skolām.</t>
  </si>
  <si>
    <t>Apzināt un izmantot citu valstu pieredzi izglītības nozares pārvaldībā.</t>
  </si>
  <si>
    <t>Veikt infrastruktūras un apkārtējās vides uzlabojumus vispārizglītojošajās skolās.</t>
  </si>
  <si>
    <t>Pilnveidot vispārizglītojošo skolu materiāltehnisko bāzi.</t>
  </si>
  <si>
    <t>Sekmēt skolēnu vecāku informētību un iesaisti izglītības procesos.</t>
  </si>
  <si>
    <t>Nodrošināt nepieciešamo personālu, kā arī tā kompetenci kvalitatīvas profesionālās ievirzes un interešu izglītības īstenošanai.</t>
  </si>
  <si>
    <t>Nodrošināt  izglītojamo prasmju un zināšanu attīstību ārpusskolas nodarbībās un aktivitātēs.</t>
  </si>
  <si>
    <t>Pilnveidot  interešu un profesionālās ievirzes izglītības iestāžu infrastruktūru un materiāltehnisko bāzi.</t>
  </si>
  <si>
    <t>Piesaistīt izglītojamos  profesionālās izglītības iestādēm no novada un valsts.</t>
  </si>
  <si>
    <t>Pilnveidot karjeras izglītības piedāvājumu profesionālās izglītības iestādēs.</t>
  </si>
  <si>
    <t>Veicināt PIKC "Ventspils Tehnikums" audzēkņu sportiskās aktivitātes.</t>
  </si>
  <si>
    <t>Veikt infrastruktūras un materiāltehniskās bāzes uzlabojumus profesionālās izglītības iestādēs.</t>
  </si>
  <si>
    <t>Pilnveidot un popularizēt VeA  studiju programmas studentu piesaistei.</t>
  </si>
  <si>
    <t>Attīstīt augstākās izglītības iestāžu zinātnisko pētījumu kapacitāti.</t>
  </si>
  <si>
    <t>Veikt infrastruktūras un materiāltehniskās bāzes uzlabojumus VeA.</t>
  </si>
  <si>
    <t>Nodrošināt atbilstošu infrastruktūru un materiāltehnisko bāzi kvalitatīvas neformālās izglītības īstenošanai.</t>
  </si>
  <si>
    <t>Konkursu skolēniem "Ventspils Superpuika" un "Ventspils Supermeitene" organizēšana.</t>
  </si>
  <si>
    <t>Nepieciešamās atbalsta summas apmērs balstās uz izglītības iestāžu norādīto informāciju.</t>
  </si>
  <si>
    <t>Transporta izdevumu apmaksa (EUR 50,00 apmērā) Ventspils vispārizglītojošo skolu absolventu (9. un 12.kl.) klasēm (16 gb.).  Iepazīstināšana ar Ventspils ekonomiku tiktu integrēta mācību stundās bez papildus nepieciešamiem izdevumiem.</t>
  </si>
  <si>
    <t>Atbilstoši Ventspils IKT nozares attīstības stratēģijas rīcības plānā 2014.-2020. gadam iekļautajiem pasākumiem nr. 3.3.1.1., 3.3.1.2., 3.3.2.4., 3.3.1.15.</t>
  </si>
  <si>
    <t>Atbilstoši Ventspils IKT nozares attīstības stratēģijas rīcības plānā 2014.-2020. gadam iekļautajiem pasākumiem nr. 3.3.1.3., 3.3.1.13., 3.3.2.3., 3.4.2.1.</t>
  </si>
  <si>
    <t>Iespēju nodrošināšana vispārizglītojošo skolu izglītojamiem apmeklēt jauno ķīmiķu, fiziķu, ģeogrāfu un biologu skolas.</t>
  </si>
  <si>
    <t>Pasākuma nr. 7.3.1.1.  finansējuma ietvaros.</t>
  </si>
  <si>
    <t xml:space="preserve">Atbilstoši Ventspils pilsētas attīstības programmas 2014.-2020.gadam investīciju projektam nr.2. izglītības iestāžu materiāltehniskās bāzes uzlabošanai ir atvēlēti EUR 4 268 615,00. </t>
  </si>
  <si>
    <t>Pasākuma nr. 3.2.1.8.  finansējuma ietvaros.</t>
  </si>
  <si>
    <t>Atbilstoši Ventspils IKT nozares attīstības stratēģijas rīcības plānā 2014.-2020. gadam iekļautajiem pasākumiem nr. 3.3.1.6., 3.3.2.1. un 3.3.2.2.</t>
  </si>
  <si>
    <t>Pilnveidot interešu un profesionālās ievirzes izglītības iestāžu infrastruktūru un materiāltehnisko bāzi.</t>
  </si>
  <si>
    <t>Tiek plānots, ka lekcijas tiek organizētas 4 reizes gadā ar kopējo budžetu EUR 400,00. Katra kopīgā ikgadējā pasākuma budžets paredzēts EUR 600,00.</t>
  </si>
  <si>
    <t>Atbilstoši Ventspils IKT nozares attīstības stratēģijas rīcības plānā 2014.-2020. gadam iekļautajiem pasākumiem nr. 3.2.1.1., 3.3.1.4., 3.3.1.5., 3.3.1.7., 3.3.1.8., 3.3.1.9., 3.3.1.10., 3.3.1.12., 3.3.2.6.</t>
  </si>
  <si>
    <t>Atbilstoši Ventspils IKT nozares attīstības stratēģijas rīcības plānā 2014.-2020. gadam iekļautajiem pasākumiem nr. 3.2.1.2., 3.2.1.3.</t>
  </si>
  <si>
    <t>VeMv norādītais nepieciešamais finansējums izglītības programmu ieviešanai.</t>
  </si>
  <si>
    <t>VT, VIP</t>
  </si>
  <si>
    <t>ES fondi</t>
  </si>
  <si>
    <t>PB, ES fondi</t>
  </si>
  <si>
    <t>PB, VB, Cits ārējais finansējums</t>
  </si>
  <si>
    <t>Nodrošināt augstākās izglītības pedagogu profesionālās kompetences pilnveidi, kā arī veicināt motivētu un prasmīgu pedagogu piesaisti.</t>
  </si>
  <si>
    <t>ES fondi, Cits ārējais finansējums</t>
  </si>
  <si>
    <t>ES fondi, cits ārējais finansējums</t>
  </si>
  <si>
    <t>VB, Cits ārējais finansējums</t>
  </si>
  <si>
    <t>AKTIVITĀTE 8.1.2.</t>
  </si>
  <si>
    <t>Kopējais audzēkņu skaits interešu un profesionālās ievirzes izglītības programmās.</t>
  </si>
  <si>
    <t>Audzēkņu skaits vispārizglītojošo skolu interešu un profesionālās ievirzes izglītības fakultatīvajās programmās.</t>
  </si>
  <si>
    <t>SATURS:</t>
  </si>
  <si>
    <t>Nr.</t>
  </si>
  <si>
    <t>Darbalapas nosaukums</t>
  </si>
  <si>
    <t>Versija</t>
  </si>
  <si>
    <t>Paskaidrojums</t>
  </si>
  <si>
    <t>n/a</t>
  </si>
  <si>
    <t xml:space="preserve">
 VENTSPILS PILSĒTAS DOME</t>
  </si>
  <si>
    <t>15.pielikums: Rīcības plāns 2015.-2020.gadam</t>
  </si>
  <si>
    <t xml:space="preserve">VENTSPILS PILSĒTAS IZGLĪTĪBAS ATTĪSTĪBAS STRATĒĢIJA
</t>
  </si>
  <si>
    <t>UN RĪCĪBAS PLĀNS 2015.-2020.GADAM</t>
  </si>
  <si>
    <t>ATRUNAS un SKAIDROJUMI</t>
  </si>
  <si>
    <t>KOLONNAS NUMURS</t>
  </si>
  <si>
    <t>NOSAUKUMS</t>
  </si>
  <si>
    <t>SKAIDROJUMS</t>
  </si>
  <si>
    <t>Apakšmērķis</t>
  </si>
  <si>
    <t>Apakšmērķis atbilstoši Stratēģiskajā kartējumā norādītajam (6.3.nodaļa).</t>
  </si>
  <si>
    <t>Rīcības virziens</t>
  </si>
  <si>
    <t>Rīcības virziens atbilstoši Stratēģiskajā kartējumā norādītajam (6.3.nodaļa).</t>
  </si>
  <si>
    <t>Kods</t>
  </si>
  <si>
    <t>Norādīts attiecīgā uzdevuma kods.</t>
  </si>
  <si>
    <t>Uzdevums                                                        </t>
  </si>
  <si>
    <t>Uzdevums, kura izpildei ir definēta individuālu pasākumu kopa.</t>
  </si>
  <si>
    <t>Norādīts attiecīgā pasākuma kods.</t>
  </si>
  <si>
    <t>Pasākums</t>
  </si>
  <si>
    <t>Aktivitāte, kuru paredzēts īstenot norādītajā laika periodā, lai izpildītu attiecīgo uzdevumu.</t>
  </si>
  <si>
    <t>Atbilstoši Ventspils IKT nozares attīstības stratēģijai un rīcības plānam 2014.-2020. gadam</t>
  </si>
  <si>
    <r>
      <t>Ja attiecināms, norādīta atbilstība konkrētajam Ventspils IKT nozares attīstības </t>
    </r>
    <r>
      <rPr>
        <sz val="9"/>
        <color rgb="FF000000"/>
        <rFont val="Arial"/>
        <family val="2"/>
      </rPr>
      <t>stratēģijas un rīcības plāna 2014.-2020. gadam pasākumam.</t>
    </r>
  </si>
  <si>
    <t>Atbilstoši Ventspils pilsētas attīstības programmai 2014.–2020.gadam</t>
  </si>
  <si>
    <r>
      <t>Ja attiecināms, norādīta atbilstība konkrētajam Ventspils pilsētas attīstības programmas 2014.-2020.gadam </t>
    </r>
    <r>
      <rPr>
        <sz val="9"/>
        <color rgb="FF000000"/>
        <rFont val="Arial"/>
        <family val="2"/>
      </rPr>
      <t>pasākumam</t>
    </r>
    <r>
      <rPr>
        <sz val="9"/>
        <color rgb="FF212121"/>
        <rFont val="Arial"/>
        <family val="2"/>
      </rPr>
      <t>.</t>
    </r>
  </si>
  <si>
    <t>Atbilstoši Kurzemes plānošanas reģiona attīstības programmai 2015.-2020.gadam</t>
  </si>
  <si>
    <r>
      <t>Ja attiecināms, norādīta atbilstība konkrētajai Kurzemes plānošanas reģiona attīstības programmas 2015.-2020.gadam </t>
    </r>
    <r>
      <rPr>
        <sz val="9"/>
        <color rgb="FF000000"/>
        <rFont val="Arial"/>
        <family val="2"/>
      </rPr>
      <t>plānotajai darbībai.</t>
    </r>
  </si>
  <si>
    <t>Atbilstoši Izglītības attīstības pamatnostādņu 2014.-2020.gadam īstenošanas plānam 2015.-2017.gadam</t>
  </si>
  <si>
    <r>
      <t>Ja attiecināms, norādīta atbilstība konkrētajam</t>
    </r>
    <r>
      <rPr>
        <sz val="9"/>
        <color rgb="FF000000"/>
        <rFont val="Arial"/>
        <family val="2"/>
      </rPr>
      <t>Izglītības attīstības pamatnostādņu 2014.-2020.gadam īstenošanas plāna 2015.-2017.gadam pasākumam.</t>
    </r>
  </si>
  <si>
    <t>Atbilstoši IAP 2014.-2020.gadam</t>
  </si>
  <si>
    <t>Ja attiecināms, norādīta atbilstība konkrētajam IAP 2014.-2020.gadam uzdevumam un/vai galvenajam pasākumam.</t>
  </si>
  <si>
    <r>
      <t>Atbilstoši NAP </t>
    </r>
    <r>
      <rPr>
        <sz val="9"/>
        <color rgb="FF000000"/>
        <rFont val="Arial"/>
        <family val="2"/>
      </rPr>
      <t>2014.-2020.gadam</t>
    </r>
  </si>
  <si>
    <r>
      <t>Ja attiecināms, norādīta atbilstība konkrētajam</t>
    </r>
    <r>
      <rPr>
        <sz val="9"/>
        <color rgb="FFFF0000"/>
        <rFont val="Arial"/>
        <family val="2"/>
      </rPr>
      <t> </t>
    </r>
    <r>
      <rPr>
        <sz val="9"/>
        <color rgb="FF000000"/>
        <rFont val="Arial"/>
        <family val="2"/>
      </rPr>
      <t>NAP 2014.-2020.gadam uzdevumam.</t>
    </r>
  </si>
  <si>
    <t>Atbilstoši citiem attīstības plānošanas dokumentiem</t>
  </si>
  <si>
    <t>Ja attiecināms, norādīta atbilstība citiem attīstības plānošanas dokumentiem.</t>
  </si>
  <si>
    <t>Ja attiecināms, norādīts cita attīstības plānošanas dokumenta atbilstošā pasākuma kods.</t>
  </si>
  <si>
    <t>Atbildīgā institūcija</t>
  </si>
  <si>
    <t>Norādīta par pasākuma izpildi atbildīgā institūcija.</t>
  </si>
  <si>
    <t>Iesaistītā institūcija</t>
  </si>
  <si>
    <t>Norādīta pasākuma izpildē iesaistītā/-ās institūcijas.</t>
  </si>
  <si>
    <t>17-22</t>
  </si>
  <si>
    <t>2015, 2016, 2017, 2018, 2019, 2020</t>
  </si>
  <si>
    <t>Konkrētie gadi, kuros plānots attiecīgo pasākumu uzsākt un īstenot.</t>
  </si>
  <si>
    <t>Indikatīvais finansējums</t>
  </si>
  <si>
    <t>Norādīts indikatīvais finansējums pasākuma īstenošanai, iekļaujot, ja attiecināms, aprēķina formulu.</t>
  </si>
  <si>
    <t>Komentāri par finansējumu</t>
  </si>
  <si>
    <t>Ja attiecināms, sniegts izvērsums indikatīvā finansējuma aprēķina kārtībai.</t>
  </si>
  <si>
    <t>Finansējuma avoti</t>
  </si>
  <si>
    <t>Norādīts finansējuma avots pasākuma īstenošanai.</t>
  </si>
  <si>
    <t>26-31</t>
  </si>
  <si>
    <t>Pašvaldības budžets, aktivitāte 8.1.2., cits ESF finansējums, VeMv finansējums, VT finansējums, IKT stratēģijas finansējums</t>
  </si>
  <si>
    <t>Ja attiecināms, indikatīvā finansējuma detalizēts sadalījums pa finansējumu avotiem.</t>
  </si>
  <si>
    <t>Rīcības plāna atrunas un skaidrojumi</t>
  </si>
  <si>
    <t xml:space="preserve"> VIRSMĒRĶIS: VENTSPILS - VIEDA PILSĒTA, KURĀ MĀCĪTIES, STUDĒT UN IESAISTĪTIES ZINĀTNĒ VĒLAS INTERESENTI NO VISAS LATVIJAS UN ĀRVALSTĪM</t>
  </si>
  <si>
    <t xml:space="preserve"> APAKŠMĒRĶIS ❶: NOZARES PĀRVALDĪBA un ATTĪSTĪBA</t>
  </si>
  <si>
    <t xml:space="preserve"> APAKŠMĒRĶIS ❷: PIRMSSKOLAS IZGLĪTĪBA </t>
  </si>
  <si>
    <t xml:space="preserve"> APAKŠMĒRĶIS ❸: PAMATIZGLĪTIBA un VISPĀRĒJA VIDĒJĀ IZGLĪTĪBA </t>
  </si>
  <si>
    <t xml:space="preserve"> APAKŠMĒRĶIS ❹: INTEREŠU un PROFESIONĀLĀS IEVIRZES IZGLĪTĪBA</t>
  </si>
  <si>
    <t xml:space="preserve"> APAKŠMĒRĶIS ❺: PROFESIONĀLĀ IZGLĪTĪBA</t>
  </si>
  <si>
    <t xml:space="preserve"> APAKŠMĒRĶIS ❻: AUGSTĀKĀ IZGLĪTĪBA un ZINĀTNE</t>
  </si>
  <si>
    <t xml:space="preserve"> APAKŠMĒRĶIS ❼: MŪŽIZGLĪTĪBA un NEFORMĀLĀ IZGLĪTĪBA</t>
  </si>
  <si>
    <t>Ventspils, Latvija | 2015</t>
  </si>
  <si>
    <t>NR.</t>
  </si>
  <si>
    <t>ATRUNAS:</t>
  </si>
  <si>
    <t>Rīcības plāna pamatā ir veiktā analīze par esošo situāciju izglītības nozarē Ventspilī, kā arī ir ņemti vērā jau esošie attīstības plānošanas dokumenti pilsētas un valsts līmenī. Pasākumu saskaņotība ar šiem dokumentiem ir norādīta rīcības plāna kolonnās 7-14.</t>
  </si>
  <si>
    <t>Plānojot pasākumu indikatīvo finansējumu, kur tas iespējams, tika ņemts vērā jau esošajos attīstības plānošanas dokumentos paredzētais finansējums konkrētajiem pasākumiem vai pasākumos ietilpstošajām aktivitātēm. Citiem pasākumiem indikatīvais finansējums noteikts, balstoties uz līdzvērtīgu pasākumu cenu izpēti publiski pieejamos datu avotos.</t>
  </si>
  <si>
    <t xml:space="preserve">IKT stratēģijas finansējums (kolonna nr. 31) ir norādīts, neizdalot specifiskos finansējuma avotus (pašvaldības budžets, valsts budžets, ES fondi, utt.). Detalizētos finansējumu avotus var apskatīt, uzmeklējot konkrēto pasākumu IKT nozares attīstības stratēģijā un rīcības plānā 2014.-2020.gadam. </t>
  </si>
  <si>
    <t>Saistībā ar rīcības plāna augstākās izglītības un zinātnes apakšmērķa pasākumiem, tiek paredzēts, ka tie tiks papildināti un sinhronizēti ar VeA rīcībām un pasākumiem pēc augstskolas jaunās stratēģijas izstrādes pabeigšanas un apstiprināšanas 2015.gada nogalē. Līdz ar to, 2015.gada 17.jūlija rīcības plāna versijā saistībā ar VeA ir iekļauti tikai tādi pasākumi, kas ir atrodami jau esošajos attīstības plānošanas dokumentos, proti, Ventspils IKT nozares attīstības stratēģijā un rīcības plānā 2014.-2020. gadam, Ventspils pilsētas attīstības programmā 2014.-2020.gadam, Kurzemes plānošanas reģiona attīstības programmā 2015.-2020.gadam, kā arī IAP 2014.-2020.gadam.</t>
  </si>
  <si>
    <t xml:space="preserve">Saistībā ar VT rīcības plānā ir iekļauti pasākumi no dokumenta “PIKC Ventspils Tehnikums: attīstības un investīciju stratēģija 2015.-2020.gadam”, vērtējot to atbilstību konkrētajiem uzdevumiem. </t>
  </si>
  <si>
    <t>SKAIDROJUMI:</t>
  </si>
  <si>
    <t>FINANSĒJUMA AVOTU SADALĪJUMS</t>
  </si>
  <si>
    <t>CITS ĀRĒJAIS FINANSĒJUMS</t>
  </si>
  <si>
    <t>VALSTS BUDŽETS</t>
  </si>
  <si>
    <t>KOPĀ:</t>
  </si>
  <si>
    <t>Saskaņā ar Ventspils IKT nozares attīstības stratēģijā paredzēto</t>
  </si>
  <si>
    <t>-1,1%
-1,3%
-0,3%</t>
  </si>
  <si>
    <t>Kopā</t>
  </si>
  <si>
    <t>Pārvaldība.</t>
  </si>
  <si>
    <t>Skolu tīkls.</t>
  </si>
  <si>
    <t>Sadarbība.</t>
  </si>
  <si>
    <t>Cilvēkresursi.</t>
  </si>
  <si>
    <t>Saturs un process.</t>
  </si>
  <si>
    <t>Vide.</t>
  </si>
  <si>
    <t>Vides finansējuma sadale</t>
  </si>
  <si>
    <t>VeVm celtniecība</t>
  </si>
  <si>
    <t>VT MTB pilnveidošana</t>
  </si>
  <si>
    <t>VeA kopmītņu celtiencība</t>
  </si>
  <si>
    <t>Vispārizglītojošo skolu infra uzlabojumi</t>
  </si>
  <si>
    <t>PII infra uzlabojumi</t>
  </si>
  <si>
    <t>Finansējums pa rīcības virzieniem</t>
  </si>
  <si>
    <t>Oskara</t>
  </si>
  <si>
    <t>Cits.</t>
  </si>
  <si>
    <t>No Oskara u.c.</t>
  </si>
  <si>
    <t>VII un PII infra uzlabošana</t>
  </si>
  <si>
    <t>milj., EUR</t>
  </si>
  <si>
    <t>Sadarbība un skolu tīkls.</t>
  </si>
  <si>
    <t>Kopējais finansējums</t>
  </si>
  <si>
    <t>% no kopējā</t>
  </si>
  <si>
    <t>Valsts olimpiādēs godalgu saņēmušo Ventspils skolēnu skaits mācību gadā.</t>
  </si>
  <si>
    <t>Pedagogu snieguma publicitātes palielināšana vietējos laikrakstos, VPD mājaslapā, utt.</t>
  </si>
  <si>
    <t>Ilgtermiņa sadarbības izveidošana ar citu ES valstu izglītības pārvaldēm labās prakses un piemēru pārņemšanai un VIP darbinieku kompetences celšanai.</t>
  </si>
  <si>
    <t>Pašvaldības līdzfinansējums (EUR 10 000,00 apmērā) ikgadēju nometņu organizēšanai, sākot ar 2016.gadu.</t>
  </si>
  <si>
    <t>Nometņu organizēšana pilsētā valodas, eksaktā cikla priekšmetu, kreatīvā novirziena un iniciatīvas attīstībai.</t>
  </si>
  <si>
    <t>Nodarbību organizēšana visu vispārizglītojošo skolu skolēniem par dažādām tēmām, kas attīstīta sociālās prasmes (darbs komandā, neatlaidība, emocionālā inteliģence, utt.), kā arī motivē būt aktīviem.</t>
  </si>
  <si>
    <t>Ventspils jauniešu dome</t>
  </si>
  <si>
    <t xml:space="preserve">Regulāras skolēnu vecāku iesaistes izglītības procesos pašvaldībā sekmēšana, organizējot lekcijas vecākiem (par palīdzēšanu mācībās, attiecībām ģimenē, bērnu audzināšanu utt.), kā arī kopīgus ikgadējos skolēnu, skolēnu vecāku un pedagogu pasākumus, paredzot šādu pasākumu īstenošanu arī Kurzemes reģiona pedagoģiski metodiskajā centrā. </t>
  </si>
  <si>
    <t>Sporta pārvalde</t>
  </si>
  <si>
    <t>Sociālais dienests</t>
  </si>
  <si>
    <t>Vienotas metodoloģijas izveide mācību sasniegumu dinamikas mērīšanai sadarbībā ar vispārizglītojošajām skolām, izrietoši to piemērojot pilsētas mērogā, lai apbalvotu lielāko progresu sasniegušās klases.</t>
  </si>
  <si>
    <t>Aktivitāte 8.1.2.</t>
  </si>
  <si>
    <t>Prioritāte 1</t>
  </si>
  <si>
    <t>ESF</t>
  </si>
  <si>
    <t>Cits finansējums</t>
  </si>
  <si>
    <t>Prioritāte 2</t>
  </si>
  <si>
    <t>Kopā:</t>
  </si>
  <si>
    <t>Prioritāte 3</t>
  </si>
  <si>
    <t>Prioritāte 4</t>
  </si>
  <si>
    <t>Prioritāte 5</t>
  </si>
  <si>
    <t>Bet tas ir arī ESF</t>
  </si>
  <si>
    <t>ESF/ Cits finansējums</t>
  </si>
  <si>
    <t>Tas var būt arī ESF</t>
  </si>
  <si>
    <t>Prioritāte 6</t>
  </si>
  <si>
    <t>ES fondi/ cits finansējums</t>
  </si>
  <si>
    <t>Apakšmērķis 1</t>
  </si>
  <si>
    <t>Apakšmērķis 2</t>
  </si>
  <si>
    <t>Apakšmērķis 3</t>
  </si>
  <si>
    <t>Apakšmērķis 4</t>
  </si>
  <si>
    <t>Apakšmērķis 5</t>
  </si>
  <si>
    <t>Apakšmērķis 6</t>
  </si>
  <si>
    <t>Apakšmērķis 7</t>
  </si>
  <si>
    <t>Pedagogu profesionālo kompetenču un prasmju pilnveidošana, īstenojot kursus  radošās domāšanas attīstīšanai, jēgpilnai tehnoloģiju izmantošanai, emocionālās inteliģences attīstīšanai, līderības spēju izkopšanai u.c.</t>
  </si>
  <si>
    <t>Ikgadēji četru pašvaldības stipendiju (EUR 2 400,00 gadā) apmaksa jauniem pedagogiem. Publicitātes kampaņas tiek īstenotas institūciju esošo budžetu ietvaros.</t>
  </si>
  <si>
    <t>Tiek pieņemts, ka aptauju veikšanai un datu apkopošanai visām vispārizglītojošajām skolām kopā katru gadu ir jāatvēl EUR 5 000,00.</t>
  </si>
  <si>
    <t>Tiek paredzēts, ka katru mēnesi mācību gada laikā tiks organizēta viena nodarbība. Honorārs nodarbības vadītājam EUR 200,00.</t>
  </si>
  <si>
    <t>Rīcības plāna versija, kas atbilstoši līguma nosacījumiem, nosūtīta Pasūtītājam 2015.gada 9.oktobrī.</t>
  </si>
  <si>
    <t>Virsmērķa un apakšmērķu rezultatīvo rādītāju aprēķinu versija, kas atbilstoši līguma nosacījumiem, nosūtīta Pasūtītājam 2015.gada 9.oktobrī.</t>
  </si>
  <si>
    <t>KPI aprēķini_v_1.0</t>
  </si>
  <si>
    <t>Ventspils pilsētas izglītības attīstības stratēģijas ietvaros izstrādāto Ventspils izglītības iestāžu attīstības scenāriju īstenošana.</t>
  </si>
  <si>
    <t>TOP 20 PRIORITĀTE (JĀ/NĒ)</t>
  </si>
  <si>
    <t>JĀ</t>
  </si>
  <si>
    <t>Sadarbības veicināšana izglītības procesā starp darba devējiem, profesionālās izglītības iestādēm un augstskolām ar mērķi attīstīt izglītības satura piedāvājumu (vieslektori, mentori, prakses vietas, studiju darbu izstrāde sadarbībā ar darba devējiem, problemrisināšanas iniciatīvas, u.c.).</t>
  </si>
  <si>
    <t>Papildus 0,5 štata vienības izveide VIP - mārketinga speciālistam (bruto atalgojums EUR 450,00 mēnesī) un finansējums piecu gadu periodā.</t>
  </si>
  <si>
    <t>Atbilstoši dokumentam "Investīciju plāns" (09.12.2015.).</t>
  </si>
  <si>
    <t>Izglītības iestāžu ēku noslogojuma optimizācijas iespēju izstrāde.</t>
  </si>
  <si>
    <t>Pētījuma veikšana par Kurzemes novada skolēnu potenciālo mācību mobilitāti (priekšstati/ intereses/ vajadzības) izglītojamo piesaistei Ventspilij.</t>
  </si>
  <si>
    <t>Pirmsskolas izglītības iestāžu teritoriju labiekārtošana, piebūves celtniecība, ēku savienojuma izbūve.</t>
  </si>
  <si>
    <t>esošā budžeta ietvaros</t>
  </si>
  <si>
    <t>Harmoniskās attīstības grupu izveide skolās 1.-3. klašu audzēkņiem (kā papildus pakalpojums vecākiem pēc mācību stundām).</t>
  </si>
  <si>
    <t>Vispārizglītojošās skolas, VDC</t>
  </si>
  <si>
    <t>Balvu fonda apmērs tiek rēķināts EUR 15 700,00 gadā (2015.gadā tas ir EUR 14 868,00).</t>
  </si>
  <si>
    <t xml:space="preserve">Aprēķini par rīcības programmas izmaksām 2018., 2019 un 2020.gadam balstās uz programmas izmaksām 2017.gadā. </t>
  </si>
  <si>
    <t>Plānotais kopējais atbalsta apmērs ir EUR 2 600,00 gadā.</t>
  </si>
  <si>
    <t>Saskaņā ar projekta plānu.</t>
  </si>
  <si>
    <t>Vispārizglītojošās skolas, Ventspils Jauniešu māja</t>
  </si>
  <si>
    <t>Atbilstoši VPD lēmumam Nr. 92 (09.10.2015.).</t>
  </si>
  <si>
    <t>Rīcības programmas mācīšanās kvalitātes uzlabošanas sistēmas pilnveide Ventspils pilsētas vispārizglītojošajās skolās.</t>
  </si>
  <si>
    <t>Eksperta piesaiste VIP projektu jautājumos (finansējuma piesaistīšanai un projektu realizācijai).</t>
  </si>
  <si>
    <t>Jauno ventspilnieku, kuri ieguvuši pedagoģisko izglītību citviet, re-emigrācijas veicināšana, īstenojot publicitātes kampaņu (piemēram, akciju "Esmu skolotājs. Es atgriežos").</t>
  </si>
  <si>
    <t>Vismaz vienas datorzinību prasmju apguves nodarbības nedēļā nodrošināšana (atkarībā no skolēnu vecuma - 1 vai 2 akadēmisko stundu garumā).</t>
  </si>
  <si>
    <t>PB, cits ārējais finansējums</t>
  </si>
  <si>
    <t>Finansējumā ir iekļauta atbalsa personāla piesaiste un pedagoģiskā personāla pilnveide.</t>
  </si>
  <si>
    <t>Tiek paredzēta video lekciju sagatavošana, materiālu uzturēšana "Moodle" vidē.</t>
  </si>
  <si>
    <t>Rīcības plāns_v_1.1</t>
  </si>
  <si>
    <t>Pasākumiem 1.1.2.1., 2.3.1.1., 2.3.1.2., 2.3.1.3., 3.3.1.1., 3.3.1.2., 3.3.1.3. finansējums ir norādīts, balstoties uz VPD dokumenta “Investīciju plāns” 2015.gada 12.decembra versiju. Attiecīgi šo pasākumu finansējums, kur attiecināms, ir norādīts līdz 2023.gadam, nevis 2020.gadam, kā tas ir citās rīcības plāna pozīcijās.</t>
  </si>
  <si>
    <t>Pasākumam 3.3.2.2. finansējums ir norādīts, balstoties uz 2015.gada 10.jūlijā saņemto informāciju no Ventspils pilsētas Izglītības pārvaldes (iesūtītais datu fails ar nosaukumu “2016-2023_IP_kapitaalie_remonti_plāns.xls”). Attiecīgi šī pasākuma finansējums ir norādīts līdz 2023.gadam, nevis 2020.gadam, kā tas ir citās rīcības plāna pozīcijās</t>
  </si>
  <si>
    <t>Profesijas izvēles un profilējošo vispārizglītojošo priekšmetu zināšanu diagnostikas izveidošana PIKC "Ventspils Tehnikumā”</t>
  </si>
  <si>
    <t>4.4.1.</t>
  </si>
  <si>
    <t>4.4.1.4.</t>
  </si>
  <si>
    <t>Ventspils Mūzikas vidusskolas profesionālās ievirzes izglītības programmu audzēkņu dalība starptautiskajos konkursos.</t>
  </si>
  <si>
    <t>Pasākumu "Profesiju dienas”, "Projektu nedēļas” un "Ēnu dienas” organizēšana, PIKC “Ventspils Tehnikums” un Ventspils Mūzikas vidusskolai sadarbojoties ar VIP, vispārizglītojošajām skolām un darba devējiem.</t>
  </si>
  <si>
    <t>Atbalstīt bērnu un jauniešu iesaistīšanu interešu izglītības nodarbībās, tajā skaitā sporta jomā.</t>
  </si>
  <si>
    <t>Ventspils Jaunrades namā, Sporta skolā „Spars” un Mākslas skolā nodarbības nodrošinātas bez maksas.
Nodarbībām sporta klubos pašvaldība piešķir dotāciju.</t>
  </si>
  <si>
    <t>Sporta nodarbību iespēju nodrošināšana publiskajā telpā un atklātajās  sporta bāzēs,  brīvpieejas  sporta laukumos visa vecuma iedzīvotājiem fiziskās sagatavotības uzlabošanai.</t>
  </si>
  <si>
    <t>Ar pašvaldības finansiālu atbalstu iedzīvotāji bez maksas var izmantot pilsētas stadiona vieglatlētikas arēnu, futbola laukumus Katoļu ielā 40, Pārventā pie Ventspils 3.vidusskolas, Olimpiskā centrā „Ventspils” mazo futbola laukumu, ielas vingrošanas stadionu, BMX trasi, skeitparku, kā arī pilsētā izvietotos brīvpieejas laukumus, āra trenažierus.</t>
  </si>
  <si>
    <t>Vispārizglītojošo skolu infrastruktūras uzlabošana (t.sk. vēdināšanas sistēmu ierīkošana, ugunsdrošo durvju ierīkošana, apkures sistēmu atjaunošana, elektroapgādes sistēmu atjaunošana un automātiskās ugunsgrēka atklāšanas, trauksmes signalizācijas un balss ugunsgrēka izziņošanas sistēmu ierīkošana u.c.).</t>
  </si>
  <si>
    <t>M</t>
  </si>
  <si>
    <t>Saskaņota Ventspils pilsētas izglītības iestāžu publiskā tēla izveide, pilnveidojot iestāžu mājaslapas un nodrošinot to mūsdienīgumu gan stila, gan satura ziņā, vienlaikus maksimāli izmantojot sociālo tīklu sniegtās iespējas.</t>
  </si>
  <si>
    <t>Blakus esošo pašvaldību bērnu un jauniešu plašāka iesaistīšana Ventspils pilsētas vispārējās izglītības iestāžu tīklā, rīkojot dažāda veida pasākumus Ventspils izglītības iestādēs (konkursi, izglītojamo mākslas darbu izstādes, utt.).</t>
  </si>
  <si>
    <t>Regulāru visu būtiskāko ieinteresēto pušu (skolēnu, skolotāju, vecāku) dažādu veidu aptauju īstenošana ar mērķi iegūt kvalitatīvu atgriezenisko saiti skolas darbības procesu uzlabošanai.</t>
  </si>
  <si>
    <t>1.2.2.7.</t>
  </si>
  <si>
    <t>Ventspils pilsētas Mārketinga stratēģijas ietvaros.</t>
  </si>
  <si>
    <t>Izvērtējuma veikšana par katras Ventspils pilsētas izglītības iestādes darbību sociālajos tīklos saskaņā ar Ventspils pilsētas Mārketinga stratēģiju.</t>
  </si>
  <si>
    <t>JĀ (M)</t>
  </si>
  <si>
    <t>Ar IKT, tehnoloģijām, dabaszinībām un STEM mācību priekšmetiem saistītu pasākumu un konkursu īstenošana, iekļaujot šīs aktivitātes arī starp Kurzemes reģiona pedagoģiski metodiskā centra pasākumiem un apvienojot visas mūžizglītībā iesaistītās puses un iestādes.</t>
  </si>
  <si>
    <t>VPD, VDC, VIP, VATP</t>
  </si>
  <si>
    <t>Stratēģijas izveide visaptverošam pasākumu kopumam (izglītojošie semināri, reklāmas kampaņas, finansiālā stimulēšana u.c.), lai nodrošinātu pieprasījumu veicinošu mūžizglītības piedāvājumu un īstenošanā iesaistītu visas mūžizglītības paklapojumu iestādes (VDC, VeA, VT, Jauniešu māja, bibliotēkas, VIP).</t>
  </si>
  <si>
    <t>Iestādes budžets, Cits ārējais finansējums</t>
  </si>
  <si>
    <t>Pasākums īstenojams pēc metodiskā centra atvēršanas un atbilstoši Ventspils IKT nozares attīstības stratēģijas rīcības plānā 2014.-2020. gadam iekļautajam pasākumiem nr. 3.1.2.1., 3.1.2.2., 3.1.2.3.</t>
  </si>
  <si>
    <t>Iedzīvotāju ar profesionālo vidējo izglītību īpatsvars vecumā virs 15 gadiem;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</si>
</sst>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2]\ * #,##0.00_-;\-[$€-2]\ * #,##0.00_-;_-[$€-2]\ * &quot;-&quot;??_-;_-@_-"/>
    <numFmt numFmtId="165" formatCode="_([$€-2]\ * #,##0.00_);_([$€-2]\ * \(#,##0.00\);_([$€-2]\ * &quot;-&quot;??_);_(@_)"/>
    <numFmt numFmtId="166" formatCode="0.0%"/>
    <numFmt numFmtId="167" formatCode="0.0"/>
    <numFmt numFmtId="168" formatCode="\+0%"/>
    <numFmt numFmtId="169" formatCode="_-[$€-426]\ * #,##0.00_-;\-[$€-426]\ * #,##0.00_-;_-[$€-426]\ * &quot;-&quot;??_-;_-@_-"/>
    <numFmt numFmtId="170" formatCode="#\ ##0"/>
    <numFmt numFmtId="171" formatCode="_-[$€-426]* #,##0.00_-;\-[$€-426]* #,##0.00_-;_-[$€-426]* &quot;-&quot;??_-;_-@_-"/>
  </numFmts>
  <fonts count="41" x14ac:knownFonts="1">
    <font>
      <sz val="11"/>
      <color theme="1"/>
      <name val="Calibri"/>
      <family val="2"/>
      <charset val="186"/>
      <scheme val="minor"/>
    </font>
    <font>
      <sz val="11"/>
      <color theme="1"/>
      <name val="Calibri"/>
      <family val="2"/>
      <charset val="186"/>
      <scheme val="minor"/>
    </font>
    <font>
      <b/>
      <sz val="9"/>
      <color theme="0"/>
      <name val="Arial"/>
      <family val="2"/>
    </font>
    <font>
      <sz val="9"/>
      <color theme="1"/>
      <name val="Arial"/>
      <family val="2"/>
    </font>
    <font>
      <i/>
      <sz val="9"/>
      <color theme="1"/>
      <name val="Arial"/>
      <family val="2"/>
    </font>
    <font>
      <b/>
      <sz val="9"/>
      <color theme="1"/>
      <name val="Arial"/>
      <family val="2"/>
    </font>
    <font>
      <sz val="11"/>
      <color theme="0"/>
      <name val="Calibri"/>
      <family val="2"/>
      <charset val="186"/>
      <scheme val="minor"/>
    </font>
    <font>
      <b/>
      <sz val="8"/>
      <color indexed="81"/>
      <name val="Tahoma"/>
      <family val="2"/>
    </font>
    <font>
      <sz val="8"/>
      <color indexed="81"/>
      <name val="Tahoma"/>
      <family val="2"/>
    </font>
    <font>
      <sz val="9"/>
      <color theme="0"/>
      <name val="Arial"/>
      <family val="2"/>
    </font>
    <font>
      <sz val="12"/>
      <color theme="1"/>
      <name val="Calibri"/>
      <family val="2"/>
      <charset val="186"/>
      <scheme val="minor"/>
    </font>
    <font>
      <sz val="10"/>
      <color theme="0"/>
      <name val="Arial"/>
      <family val="2"/>
    </font>
    <font>
      <sz val="8"/>
      <color theme="1"/>
      <name val="Arial"/>
      <family val="2"/>
    </font>
    <font>
      <sz val="8"/>
      <color theme="0"/>
      <name val="Arial"/>
      <family val="2"/>
    </font>
    <font>
      <i/>
      <sz val="8"/>
      <color theme="1"/>
      <name val="Arial"/>
      <family val="2"/>
    </font>
    <font>
      <sz val="12"/>
      <color theme="0"/>
      <name val="Arial"/>
      <family val="2"/>
    </font>
    <font>
      <sz val="11"/>
      <name val="Calibri"/>
      <family val="2"/>
      <charset val="186"/>
      <scheme val="minor"/>
    </font>
    <font>
      <b/>
      <sz val="11"/>
      <color theme="1"/>
      <name val="Calibri"/>
      <family val="2"/>
      <charset val="186"/>
      <scheme val="minor"/>
    </font>
    <font>
      <sz val="11"/>
      <color theme="1"/>
      <name val="Arial"/>
      <family val="2"/>
      <charset val="186"/>
    </font>
    <font>
      <b/>
      <sz val="32"/>
      <color rgb="FF1B75B9"/>
      <name val="Arial"/>
      <family val="2"/>
      <charset val="186"/>
    </font>
    <font>
      <sz val="9"/>
      <color rgb="FF404041"/>
      <name val="Arial"/>
      <family val="2"/>
      <charset val="186"/>
    </font>
    <font>
      <b/>
      <sz val="9"/>
      <color rgb="FF404040"/>
      <name val="Arial"/>
      <family val="2"/>
      <charset val="186"/>
    </font>
    <font>
      <u/>
      <sz val="11"/>
      <color theme="10"/>
      <name val="Calibri"/>
      <family val="2"/>
      <scheme val="minor"/>
    </font>
    <font>
      <sz val="11"/>
      <color theme="1"/>
      <name val="Arial"/>
      <family val="2"/>
    </font>
    <font>
      <sz val="11"/>
      <color rgb="FFFFFFFF"/>
      <name val="Arial"/>
      <family val="2"/>
    </font>
    <font>
      <sz val="9"/>
      <color rgb="FF404041"/>
      <name val="Arial"/>
      <family val="2"/>
    </font>
    <font>
      <sz val="14"/>
      <color rgb="FF112B43"/>
      <name val="Arial"/>
      <family val="2"/>
    </font>
    <font>
      <sz val="9"/>
      <name val="Arial"/>
      <family val="2"/>
    </font>
    <font>
      <b/>
      <sz val="9"/>
      <color rgb="FF112B43"/>
      <name val="Arial"/>
      <family val="2"/>
    </font>
    <font>
      <sz val="9"/>
      <color rgb="FF112B43"/>
      <name val="Arial"/>
      <family val="2"/>
    </font>
    <font>
      <u/>
      <sz val="9"/>
      <color theme="10"/>
      <name val="Arial"/>
      <family val="2"/>
    </font>
    <font>
      <sz val="9"/>
      <color rgb="FF212121"/>
      <name val="Arial"/>
      <family val="2"/>
    </font>
    <font>
      <sz val="9"/>
      <color rgb="FF000000"/>
      <name val="Arial"/>
      <family val="2"/>
    </font>
    <font>
      <sz val="9"/>
      <color rgb="FFFF0000"/>
      <name val="Arial"/>
      <family val="2"/>
    </font>
    <font>
      <i/>
      <sz val="12"/>
      <color rgb="FF112B43"/>
      <name val="Arial"/>
      <family val="2"/>
    </font>
    <font>
      <b/>
      <sz val="11"/>
      <color theme="1"/>
      <name val="Calibri"/>
      <family val="2"/>
      <scheme val="minor"/>
    </font>
    <font>
      <sz val="11"/>
      <color rgb="FFFF0000"/>
      <name val="Calibri"/>
      <family val="2"/>
      <charset val="186"/>
      <scheme val="minor"/>
    </font>
    <font>
      <b/>
      <sz val="14"/>
      <color theme="1"/>
      <name val="Calibri"/>
      <family val="2"/>
      <scheme val="minor"/>
    </font>
    <font>
      <b/>
      <sz val="9"/>
      <name val="Arial"/>
      <family val="2"/>
    </font>
    <font>
      <sz val="9"/>
      <color indexed="81"/>
      <name val="Tahoma"/>
      <family val="2"/>
      <charset val="186"/>
    </font>
    <font>
      <b/>
      <sz val="9"/>
      <color indexed="81"/>
      <name val="Tahoma"/>
      <family val="2"/>
      <charset val="186"/>
    </font>
  </fonts>
  <fills count="19">
    <fill>
      <patternFill patternType="none"/>
    </fill>
    <fill>
      <patternFill patternType="gray125"/>
    </fill>
    <fill>
      <patternFill patternType="solid">
        <fgColor rgb="FF112B43"/>
        <bgColor indexed="64"/>
      </patternFill>
    </fill>
    <fill>
      <patternFill patternType="solid">
        <fgColor theme="0" tint="-4.9989318521683403E-2"/>
        <bgColor indexed="64"/>
      </patternFill>
    </fill>
    <fill>
      <patternFill patternType="solid">
        <fgColor theme="0"/>
        <bgColor indexed="64"/>
      </patternFill>
    </fill>
    <fill>
      <patternFill patternType="solid">
        <fgColor rgb="FFF9A21B"/>
        <bgColor indexed="64"/>
      </patternFill>
    </fill>
    <fill>
      <patternFill patternType="solid">
        <fgColor rgb="FF1B75B9"/>
        <bgColor indexed="64"/>
      </patternFill>
    </fill>
    <fill>
      <patternFill patternType="solid">
        <fgColor rgb="FFCDE5F7"/>
        <bgColor indexed="64"/>
      </patternFill>
    </fill>
    <fill>
      <patternFill patternType="solid">
        <fgColor rgb="FF87C1ED"/>
        <bgColor indexed="64"/>
      </patternFill>
    </fill>
    <fill>
      <patternFill patternType="solid">
        <fgColor rgb="FF595959"/>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FFFFFF"/>
        <bgColor indexed="64"/>
      </patternFill>
    </fill>
    <fill>
      <patternFill patternType="solid">
        <fgColor rgb="FFF2F2F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
      <patternFill patternType="solid">
        <fgColor rgb="FFBF95DF"/>
        <bgColor indexed="64"/>
      </patternFill>
    </fill>
  </fills>
  <borders count="30">
    <border>
      <left/>
      <right/>
      <top/>
      <bottom/>
      <diagonal/>
    </border>
    <border>
      <left style="thin">
        <color theme="0"/>
      </left>
      <right style="thin">
        <color theme="0"/>
      </right>
      <top style="thin">
        <color theme="0"/>
      </top>
      <bottom style="thin">
        <color theme="0"/>
      </bottom>
      <diagonal/>
    </border>
    <border>
      <left/>
      <right/>
      <top/>
      <bottom style="medium">
        <color theme="0"/>
      </bottom>
      <diagonal/>
    </border>
    <border>
      <left style="medium">
        <color theme="0"/>
      </left>
      <right style="medium">
        <color theme="0"/>
      </right>
      <top/>
      <bottom/>
      <diagonal/>
    </border>
    <border>
      <left style="medium">
        <color theme="0"/>
      </left>
      <right/>
      <top/>
      <bottom/>
      <diagonal/>
    </border>
    <border>
      <left style="thin">
        <color theme="0"/>
      </left>
      <right style="thin">
        <color theme="0"/>
      </right>
      <top/>
      <bottom/>
      <diagonal/>
    </border>
    <border>
      <left/>
      <right/>
      <top/>
      <bottom style="thin">
        <color theme="0"/>
      </bottom>
      <diagonal/>
    </border>
    <border>
      <left/>
      <right style="medium">
        <color theme="0"/>
      </right>
      <top/>
      <bottom/>
      <diagonal/>
    </border>
    <border>
      <left style="medium">
        <color theme="0"/>
      </left>
      <right style="thin">
        <color theme="0"/>
      </right>
      <top style="medium">
        <color theme="0"/>
      </top>
      <bottom/>
      <diagonal/>
    </border>
    <border>
      <left style="thin">
        <color theme="0"/>
      </left>
      <right style="thin">
        <color theme="0"/>
      </right>
      <top style="medium">
        <color theme="0"/>
      </top>
      <bottom style="thin">
        <color theme="0"/>
      </bottom>
      <diagonal/>
    </border>
    <border>
      <left/>
      <right/>
      <top style="thin">
        <color theme="0"/>
      </top>
      <bottom style="thin">
        <color theme="0"/>
      </bottom>
      <diagonal/>
    </border>
    <border>
      <left style="medium">
        <color theme="0"/>
      </left>
      <right/>
      <top style="thin">
        <color theme="0"/>
      </top>
      <bottom/>
      <diagonal/>
    </border>
    <border>
      <left/>
      <right/>
      <top style="thin">
        <color theme="0"/>
      </top>
      <bottom/>
      <diagonal/>
    </border>
    <border>
      <left/>
      <right style="medium">
        <color theme="0"/>
      </right>
      <top style="thin">
        <color theme="0"/>
      </top>
      <bottom/>
      <diagonal/>
    </border>
    <border>
      <left style="thin">
        <color theme="0"/>
      </left>
      <right style="medium">
        <color theme="0"/>
      </right>
      <top style="thin">
        <color theme="0"/>
      </top>
      <bottom style="thin">
        <color theme="0"/>
      </bottom>
      <diagonal/>
    </border>
    <border>
      <left style="medium">
        <color theme="0"/>
      </left>
      <right/>
      <top style="thin">
        <color theme="0"/>
      </top>
      <bottom style="thin">
        <color theme="0"/>
      </bottom>
      <diagonal/>
    </border>
    <border>
      <left/>
      <right style="medium">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112B43"/>
      </left>
      <right style="thin">
        <color rgb="FF112B43"/>
      </right>
      <top style="thin">
        <color rgb="FF112B43"/>
      </top>
      <bottom style="thin">
        <color rgb="FF112B43"/>
      </bottom>
      <diagonal/>
    </border>
    <border>
      <left style="thin">
        <color theme="0"/>
      </left>
      <right/>
      <top style="thin">
        <color theme="0"/>
      </top>
      <bottom style="thin">
        <color theme="0"/>
      </bottom>
      <diagonal/>
    </border>
    <border>
      <left style="medium">
        <color rgb="FF112B43"/>
      </left>
      <right style="medium">
        <color rgb="FFFFFFFF"/>
      </right>
      <top style="medium">
        <color rgb="FF112B43"/>
      </top>
      <bottom/>
      <diagonal/>
    </border>
    <border>
      <left/>
      <right style="medium">
        <color rgb="FFFFFFFF"/>
      </right>
      <top style="medium">
        <color rgb="FF112B43"/>
      </top>
      <bottom/>
      <diagonal/>
    </border>
    <border>
      <left/>
      <right style="medium">
        <color rgb="FF112B43"/>
      </right>
      <top style="medium">
        <color rgb="FF112B43"/>
      </top>
      <bottom/>
      <diagonal/>
    </border>
    <border>
      <left style="medium">
        <color rgb="FFFFFFFF"/>
      </left>
      <right/>
      <top style="medium">
        <color rgb="FF112B43"/>
      </top>
      <bottom style="thin">
        <color rgb="FF112B43"/>
      </bottom>
      <diagonal/>
    </border>
    <border>
      <left/>
      <right style="medium">
        <color rgb="FF112B43"/>
      </right>
      <top style="medium">
        <color rgb="FF112B43"/>
      </top>
      <bottom style="thin">
        <color rgb="FF112B43"/>
      </bottom>
      <diagonal/>
    </border>
    <border>
      <left style="thin">
        <color rgb="FF112B43"/>
      </left>
      <right/>
      <top style="thin">
        <color rgb="FF112B43"/>
      </top>
      <bottom style="thin">
        <color rgb="FF112B43"/>
      </bottom>
      <diagonal/>
    </border>
    <border>
      <left/>
      <right style="thin">
        <color rgb="FF112B43"/>
      </right>
      <top style="thin">
        <color rgb="FF112B43"/>
      </top>
      <bottom style="thin">
        <color rgb="FF112B43"/>
      </bottom>
      <diagonal/>
    </border>
    <border>
      <left/>
      <right/>
      <top/>
      <bottom style="medium">
        <color rgb="FF112B43"/>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2" fillId="0" borderId="0" applyNumberFormat="0" applyFill="0" applyBorder="0" applyAlignment="0" applyProtection="0"/>
  </cellStyleXfs>
  <cellXfs count="187">
    <xf numFmtId="0" fontId="0" fillId="0" borderId="0" xfId="0"/>
    <xf numFmtId="0" fontId="0" fillId="0" borderId="0" xfId="0" applyAlignment="1">
      <alignment wrapText="1"/>
    </xf>
    <xf numFmtId="0" fontId="0" fillId="0" borderId="0" xfId="0" applyAlignment="1">
      <alignment horizontal="left" wrapText="1"/>
    </xf>
    <xf numFmtId="164" fontId="0" fillId="0" borderId="0" xfId="0" applyNumberFormat="1"/>
    <xf numFmtId="0" fontId="2" fillId="2" borderId="1" xfId="0" applyFont="1" applyFill="1" applyBorder="1" applyAlignment="1">
      <alignment horizontal="center" wrapText="1"/>
    </xf>
    <xf numFmtId="0" fontId="3" fillId="3" borderId="1" xfId="0" applyFont="1" applyFill="1" applyBorder="1"/>
    <xf numFmtId="0" fontId="3" fillId="3" borderId="1" xfId="0" applyFont="1" applyFill="1" applyBorder="1" applyAlignment="1">
      <alignment horizontal="left"/>
    </xf>
    <xf numFmtId="0" fontId="3" fillId="3" borderId="1" xfId="0" applyFont="1" applyFill="1" applyBorder="1" applyAlignment="1">
      <alignment horizontal="center" wrapText="1"/>
    </xf>
    <xf numFmtId="0" fontId="5" fillId="3" borderId="1" xfId="0" applyFont="1" applyFill="1" applyBorder="1" applyAlignment="1">
      <alignment horizontal="center" wrapText="1"/>
    </xf>
    <xf numFmtId="164" fontId="3" fillId="3" borderId="1" xfId="0" applyNumberFormat="1" applyFont="1" applyFill="1" applyBorder="1"/>
    <xf numFmtId="0" fontId="3" fillId="3" borderId="1" xfId="0" applyFont="1" applyFill="1" applyBorder="1" applyAlignment="1">
      <alignment wrapText="1"/>
    </xf>
    <xf numFmtId="0" fontId="3" fillId="3" borderId="1" xfId="0" applyFont="1" applyFill="1" applyBorder="1" applyAlignment="1">
      <alignment horizontal="left" vertical="center" wrapText="1"/>
    </xf>
    <xf numFmtId="164" fontId="2" fillId="2" borderId="1" xfId="0" applyNumberFormat="1" applyFont="1" applyFill="1" applyBorder="1" applyAlignment="1">
      <alignment horizontal="center" wrapText="1"/>
    </xf>
    <xf numFmtId="0" fontId="0" fillId="4" borderId="0" xfId="0" applyFill="1"/>
    <xf numFmtId="0" fontId="2" fillId="2" borderId="1" xfId="0" applyFont="1" applyFill="1" applyBorder="1" applyAlignment="1">
      <alignment horizontal="center" vertical="center" textRotation="90" wrapText="1"/>
    </xf>
    <xf numFmtId="0" fontId="3" fillId="5" borderId="1" xfId="0" applyFont="1" applyFill="1" applyBorder="1" applyAlignment="1">
      <alignment wrapText="1"/>
    </xf>
    <xf numFmtId="0" fontId="3" fillId="5" borderId="1" xfId="0" applyFont="1" applyFill="1" applyBorder="1" applyAlignment="1">
      <alignment horizontal="left"/>
    </xf>
    <xf numFmtId="0" fontId="3" fillId="5" borderId="1" xfId="0" applyFont="1" applyFill="1" applyBorder="1"/>
    <xf numFmtId="0" fontId="3" fillId="5" borderId="1" xfId="0" applyFont="1" applyFill="1" applyBorder="1" applyAlignment="1">
      <alignment horizontal="left" wrapText="1"/>
    </xf>
    <xf numFmtId="0" fontId="10" fillId="0" borderId="0" xfId="0" applyFont="1"/>
    <xf numFmtId="0" fontId="10" fillId="0" borderId="0" xfId="0" applyFont="1" applyAlignment="1">
      <alignment vertical="center"/>
    </xf>
    <xf numFmtId="0" fontId="12" fillId="3" borderId="8" xfId="0" applyFont="1" applyFill="1" applyBorder="1" applyAlignment="1">
      <alignment horizontal="right" vertical="top"/>
    </xf>
    <xf numFmtId="0" fontId="12" fillId="3" borderId="9" xfId="0" applyFont="1" applyFill="1" applyBorder="1" applyAlignment="1">
      <alignment horizontal="left" vertical="top"/>
    </xf>
    <xf numFmtId="166" fontId="13" fillId="9" borderId="1" xfId="1" applyNumberFormat="1" applyFont="1" applyFill="1" applyBorder="1" applyAlignment="1">
      <alignment horizontal="center" vertical="top"/>
    </xf>
    <xf numFmtId="10" fontId="13" fillId="9" borderId="1" xfId="0" applyNumberFormat="1" applyFont="1" applyFill="1" applyBorder="1" applyAlignment="1">
      <alignment horizontal="center" vertical="top"/>
    </xf>
    <xf numFmtId="9" fontId="13" fillId="9" borderId="1" xfId="0" applyNumberFormat="1" applyFont="1" applyFill="1" applyBorder="1" applyAlignment="1">
      <alignment horizontal="center" vertical="top"/>
    </xf>
    <xf numFmtId="49" fontId="14" fillId="3" borderId="9" xfId="1" applyNumberFormat="1" applyFont="1" applyFill="1" applyBorder="1" applyAlignment="1">
      <alignment horizontal="center" vertical="top"/>
    </xf>
    <xf numFmtId="168" fontId="14" fillId="3" borderId="9" xfId="1" applyNumberFormat="1" applyFont="1" applyFill="1" applyBorder="1" applyAlignment="1">
      <alignment horizontal="center" vertical="top"/>
    </xf>
    <xf numFmtId="0" fontId="12" fillId="3" borderId="1" xfId="0" applyFont="1" applyFill="1" applyBorder="1" applyAlignment="1">
      <alignment horizontal="left" vertical="top"/>
    </xf>
    <xf numFmtId="0" fontId="12" fillId="3" borderId="1" xfId="0" applyFont="1" applyFill="1" applyBorder="1" applyAlignment="1">
      <alignment horizontal="right" vertical="top"/>
    </xf>
    <xf numFmtId="0" fontId="12" fillId="3" borderId="1" xfId="0" applyFont="1" applyFill="1" applyBorder="1" applyAlignment="1">
      <alignment horizontal="left" vertical="top" wrapText="1"/>
    </xf>
    <xf numFmtId="9" fontId="13" fillId="9" borderId="1" xfId="1" applyFont="1" applyFill="1" applyBorder="1" applyAlignment="1">
      <alignment horizontal="center" vertical="top"/>
    </xf>
    <xf numFmtId="0" fontId="0" fillId="0" borderId="0" xfId="0" applyAlignment="1">
      <alignment vertical="center"/>
    </xf>
    <xf numFmtId="9" fontId="13" fillId="10" borderId="1" xfId="1" applyFont="1" applyFill="1" applyBorder="1" applyAlignment="1">
      <alignment horizontal="center" vertical="top"/>
    </xf>
    <xf numFmtId="9" fontId="13" fillId="10" borderId="1" xfId="0" applyNumberFormat="1" applyFont="1" applyFill="1" applyBorder="1" applyAlignment="1">
      <alignment horizontal="center" vertical="top"/>
    </xf>
    <xf numFmtId="0" fontId="3" fillId="0" borderId="0" xfId="0" applyFont="1"/>
    <xf numFmtId="166" fontId="13" fillId="10" borderId="1" xfId="1" applyNumberFormat="1" applyFont="1" applyFill="1" applyBorder="1" applyAlignment="1">
      <alignment horizontal="center" vertical="top"/>
    </xf>
    <xf numFmtId="0" fontId="3" fillId="0" borderId="0" xfId="0" applyFont="1" applyAlignment="1">
      <alignment vertical="center"/>
    </xf>
    <xf numFmtId="49" fontId="13" fillId="10" borderId="1" xfId="0" applyNumberFormat="1" applyFont="1" applyFill="1" applyBorder="1" applyAlignment="1">
      <alignment horizontal="center" vertical="top"/>
    </xf>
    <xf numFmtId="0" fontId="13" fillId="10" borderId="1" xfId="1" applyNumberFormat="1" applyFont="1" applyFill="1" applyBorder="1" applyAlignment="1">
      <alignment horizontal="center" vertical="top" wrapText="1"/>
    </xf>
    <xf numFmtId="49" fontId="14" fillId="3" borderId="9" xfId="1" quotePrefix="1" applyNumberFormat="1" applyFont="1" applyFill="1" applyBorder="1" applyAlignment="1">
      <alignment horizontal="center" vertical="top" wrapText="1"/>
    </xf>
    <xf numFmtId="0" fontId="12" fillId="3" borderId="10" xfId="0" applyFont="1" applyFill="1" applyBorder="1" applyAlignment="1">
      <alignment horizontal="right" vertical="top"/>
    </xf>
    <xf numFmtId="0" fontId="12" fillId="3" borderId="10" xfId="0" applyFont="1" applyFill="1" applyBorder="1" applyAlignment="1">
      <alignment horizontal="left" vertical="top" wrapText="1"/>
    </xf>
    <xf numFmtId="166" fontId="13" fillId="10" borderId="1" xfId="0" applyNumberFormat="1" applyFont="1" applyFill="1" applyBorder="1" applyAlignment="1">
      <alignment horizontal="center" vertical="top"/>
    </xf>
    <xf numFmtId="9" fontId="13" fillId="10" borderId="10" xfId="1" applyFont="1" applyFill="1" applyBorder="1" applyAlignment="1">
      <alignment horizontal="center" vertical="top"/>
    </xf>
    <xf numFmtId="167" fontId="13" fillId="10" borderId="1" xfId="0" applyNumberFormat="1" applyFont="1" applyFill="1" applyBorder="1" applyAlignment="1">
      <alignment horizontal="center" vertical="top"/>
    </xf>
    <xf numFmtId="1" fontId="13" fillId="10" borderId="10" xfId="1" applyNumberFormat="1" applyFont="1" applyFill="1" applyBorder="1" applyAlignment="1">
      <alignment horizontal="center" vertical="top"/>
    </xf>
    <xf numFmtId="1" fontId="13" fillId="10" borderId="1" xfId="0" applyNumberFormat="1" applyFont="1" applyFill="1" applyBorder="1" applyAlignment="1">
      <alignment horizontal="center" vertical="top"/>
    </xf>
    <xf numFmtId="0" fontId="12" fillId="3" borderId="0" xfId="0" applyFont="1" applyFill="1" applyAlignment="1">
      <alignment horizontal="right" vertical="top"/>
    </xf>
    <xf numFmtId="9" fontId="14" fillId="3" borderId="1" xfId="1" applyFont="1" applyFill="1" applyBorder="1" applyAlignment="1">
      <alignment horizontal="center" vertical="top"/>
    </xf>
    <xf numFmtId="9" fontId="14" fillId="3" borderId="14" xfId="1" applyFont="1" applyFill="1" applyBorder="1" applyAlignment="1">
      <alignment horizontal="center" vertical="top"/>
    </xf>
    <xf numFmtId="168" fontId="14" fillId="3" borderId="1" xfId="1" applyNumberFormat="1" applyFont="1" applyFill="1" applyBorder="1" applyAlignment="1">
      <alignment horizontal="center" vertical="top"/>
    </xf>
    <xf numFmtId="168" fontId="14" fillId="3" borderId="14" xfId="1" applyNumberFormat="1" applyFont="1" applyFill="1" applyBorder="1" applyAlignment="1">
      <alignment horizontal="center" vertical="top"/>
    </xf>
    <xf numFmtId="1" fontId="13" fillId="10" borderId="1" xfId="1" applyNumberFormat="1" applyFont="1" applyFill="1" applyBorder="1" applyAlignment="1">
      <alignment horizontal="center" vertical="top"/>
    </xf>
    <xf numFmtId="0" fontId="12" fillId="3" borderId="0" xfId="0" applyFont="1" applyFill="1" applyAlignment="1">
      <alignment horizontal="left" vertical="top" wrapText="1"/>
    </xf>
    <xf numFmtId="0" fontId="13" fillId="10" borderId="1" xfId="0" applyFont="1" applyFill="1" applyBorder="1" applyAlignment="1">
      <alignment horizontal="center" vertical="top"/>
    </xf>
    <xf numFmtId="0" fontId="13" fillId="10" borderId="10" xfId="1" applyNumberFormat="1" applyFont="1" applyFill="1" applyBorder="1" applyAlignment="1">
      <alignment horizontal="center" vertical="top"/>
    </xf>
    <xf numFmtId="168" fontId="14" fillId="3" borderId="1" xfId="1" quotePrefix="1" applyNumberFormat="1" applyFont="1" applyFill="1" applyBorder="1" applyAlignment="1">
      <alignment horizontal="center" vertical="top"/>
    </xf>
    <xf numFmtId="168" fontId="14" fillId="3" borderId="14" xfId="1" quotePrefix="1" applyNumberFormat="1" applyFont="1" applyFill="1" applyBorder="1" applyAlignment="1">
      <alignment horizontal="center" vertical="top"/>
    </xf>
    <xf numFmtId="168" fontId="14" fillId="3" borderId="0" xfId="1" applyNumberFormat="1" applyFont="1" applyFill="1" applyBorder="1" applyAlignment="1">
      <alignment horizontal="center" vertical="top"/>
    </xf>
    <xf numFmtId="0" fontId="11" fillId="10" borderId="10" xfId="0" applyFont="1" applyFill="1" applyBorder="1"/>
    <xf numFmtId="49" fontId="14" fillId="3" borderId="1" xfId="1" applyNumberFormat="1" applyFont="1" applyFill="1" applyBorder="1" applyAlignment="1">
      <alignment horizontal="left"/>
    </xf>
    <xf numFmtId="0" fontId="3" fillId="0" borderId="0" xfId="0" applyFont="1" applyAlignment="1">
      <alignment horizontal="center"/>
    </xf>
    <xf numFmtId="0" fontId="3" fillId="3" borderId="0" xfId="0" applyFont="1" applyFill="1"/>
    <xf numFmtId="0" fontId="9" fillId="5" borderId="7" xfId="0" applyFont="1" applyFill="1" applyBorder="1" applyAlignment="1">
      <alignment horizontal="center" vertical="center"/>
    </xf>
    <xf numFmtId="0" fontId="15" fillId="5" borderId="3" xfId="0" applyFont="1" applyFill="1" applyBorder="1" applyAlignment="1">
      <alignment vertical="center"/>
    </xf>
    <xf numFmtId="0" fontId="15" fillId="5" borderId="3" xfId="0" applyFont="1" applyFill="1" applyBorder="1" applyAlignment="1">
      <alignment horizontal="center" vertical="center" wrapText="1"/>
    </xf>
    <xf numFmtId="0" fontId="15" fillId="5" borderId="3" xfId="0" applyFont="1" applyFill="1" applyBorder="1" applyAlignment="1">
      <alignment horizontal="center" vertical="center"/>
    </xf>
    <xf numFmtId="168" fontId="14" fillId="11" borderId="9" xfId="1" applyNumberFormat="1" applyFont="1" applyFill="1" applyBorder="1" applyAlignment="1">
      <alignment horizontal="center" vertical="top"/>
    </xf>
    <xf numFmtId="9" fontId="14" fillId="11" borderId="9" xfId="1" applyFont="1" applyFill="1" applyBorder="1" applyAlignment="1">
      <alignment horizontal="center" vertical="top"/>
    </xf>
    <xf numFmtId="168" fontId="14" fillId="11" borderId="1" xfId="1" applyNumberFormat="1" applyFont="1" applyFill="1" applyBorder="1" applyAlignment="1">
      <alignment horizontal="center" vertical="top"/>
    </xf>
    <xf numFmtId="168" fontId="14" fillId="11" borderId="14" xfId="1" applyNumberFormat="1" applyFont="1" applyFill="1" applyBorder="1" applyAlignment="1">
      <alignment horizontal="center" vertical="top"/>
    </xf>
    <xf numFmtId="0" fontId="3" fillId="11" borderId="0" xfId="0" applyFont="1" applyFill="1" applyAlignment="1">
      <alignment horizontal="center"/>
    </xf>
    <xf numFmtId="0" fontId="16" fillId="4" borderId="0" xfId="0" applyFont="1" applyFill="1"/>
    <xf numFmtId="0" fontId="13" fillId="10" borderId="1" xfId="1" quotePrefix="1" applyNumberFormat="1" applyFont="1" applyFill="1" applyBorder="1" applyAlignment="1">
      <alignment horizontal="center" vertical="top" wrapText="1"/>
    </xf>
    <xf numFmtId="0" fontId="17" fillId="0" borderId="0" xfId="0" applyFont="1" applyAlignment="1">
      <alignment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3" fillId="8" borderId="1" xfId="0" applyFont="1" applyFill="1" applyBorder="1" applyAlignment="1">
      <alignment horizontal="left" vertical="center" wrapText="1"/>
    </xf>
    <xf numFmtId="164" fontId="3" fillId="7" borderId="1"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8" borderId="0" xfId="0" applyFont="1" applyFill="1" applyAlignment="1">
      <alignment horizontal="left" vertical="center" wrapText="1"/>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7" borderId="0" xfId="0" applyFont="1" applyFill="1" applyAlignment="1">
      <alignment horizontal="center" vertical="center" wrapText="1"/>
    </xf>
    <xf numFmtId="2" fontId="3" fillId="7" borderId="1" xfId="0" applyNumberFormat="1" applyFont="1" applyFill="1" applyBorder="1" applyAlignment="1">
      <alignment horizontal="center" vertical="center" wrapText="1"/>
    </xf>
    <xf numFmtId="0" fontId="9" fillId="12" borderId="1" xfId="0" applyFont="1" applyFill="1" applyBorder="1" applyAlignment="1">
      <alignment horizontal="center" vertical="center"/>
    </xf>
    <xf numFmtId="0" fontId="9" fillId="12"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5" fillId="3" borderId="1" xfId="0" applyFont="1" applyFill="1" applyBorder="1" applyAlignment="1">
      <alignment horizontal="center" vertical="center"/>
    </xf>
    <xf numFmtId="164" fontId="3" fillId="3" borderId="1" xfId="0" applyNumberFormat="1" applyFont="1" applyFill="1" applyBorder="1" applyAlignment="1">
      <alignment horizontal="left" vertical="center" wrapText="1"/>
    </xf>
    <xf numFmtId="164" fontId="3" fillId="3" borderId="1" xfId="0" applyNumberFormat="1" applyFont="1" applyFill="1" applyBorder="1" applyAlignment="1">
      <alignment horizontal="left" vertical="center"/>
    </xf>
    <xf numFmtId="0" fontId="3" fillId="3" borderId="0" xfId="0" applyFont="1" applyFill="1" applyAlignment="1">
      <alignment horizontal="left" vertical="center"/>
    </xf>
    <xf numFmtId="16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3" borderId="0" xfId="0" applyFont="1" applyFill="1" applyAlignment="1">
      <alignment horizontal="left" vertical="center" wrapText="1"/>
    </xf>
    <xf numFmtId="0" fontId="18" fillId="0" borderId="0" xfId="0" applyFont="1" applyAlignment="1">
      <alignment horizontal="justify" vertical="center"/>
    </xf>
    <xf numFmtId="0" fontId="19" fillId="0" borderId="0" xfId="0" applyFont="1" applyAlignment="1">
      <alignment vertical="center"/>
    </xf>
    <xf numFmtId="0" fontId="20" fillId="0" borderId="0" xfId="0" applyFont="1" applyAlignment="1">
      <alignment horizontal="justify" vertical="center"/>
    </xf>
    <xf numFmtId="0" fontId="21" fillId="0" borderId="0" xfId="0" applyFont="1" applyAlignment="1">
      <alignment horizontal="justify" vertical="center"/>
    </xf>
    <xf numFmtId="0" fontId="23" fillId="0" borderId="1" xfId="0" applyFont="1" applyBorder="1"/>
    <xf numFmtId="0" fontId="25" fillId="0" borderId="1" xfId="0" applyFont="1" applyBorder="1"/>
    <xf numFmtId="0" fontId="26" fillId="0" borderId="1" xfId="0" applyFont="1" applyBorder="1"/>
    <xf numFmtId="0" fontId="26" fillId="0" borderId="1" xfId="0" applyFont="1" applyBorder="1" applyAlignment="1">
      <alignment horizontal="left" vertical="center"/>
    </xf>
    <xf numFmtId="0" fontId="23" fillId="0" borderId="20" xfId="0" applyFont="1" applyBorder="1"/>
    <xf numFmtId="0" fontId="23" fillId="0" borderId="17" xfId="0" applyFont="1" applyBorder="1"/>
    <xf numFmtId="0" fontId="3" fillId="0" borderId="18" xfId="0" applyFont="1" applyBorder="1"/>
    <xf numFmtId="0" fontId="28" fillId="0" borderId="17" xfId="0" applyFont="1" applyBorder="1" applyAlignment="1">
      <alignment horizontal="left"/>
    </xf>
    <xf numFmtId="0" fontId="29" fillId="0" borderId="1" xfId="0" applyFont="1" applyBorder="1" applyAlignment="1">
      <alignment horizontal="center"/>
    </xf>
    <xf numFmtId="0" fontId="27" fillId="0" borderId="19" xfId="0" applyFont="1" applyBorder="1" applyAlignment="1">
      <alignment horizontal="left" vertical="top"/>
    </xf>
    <xf numFmtId="0" fontId="27" fillId="0" borderId="19" xfId="0" quotePrefix="1" applyFont="1" applyBorder="1" applyAlignment="1">
      <alignment horizontal="center" vertical="top"/>
    </xf>
    <xf numFmtId="0" fontId="9" fillId="2" borderId="19" xfId="0" applyFont="1" applyFill="1" applyBorder="1" applyAlignment="1">
      <alignment vertical="center"/>
    </xf>
    <xf numFmtId="0" fontId="9" fillId="2" borderId="21" xfId="0" applyFont="1" applyFill="1" applyBorder="1" applyAlignment="1">
      <alignment horizontal="center" vertical="center" wrapText="1"/>
    </xf>
    <xf numFmtId="0" fontId="9" fillId="2" borderId="22" xfId="0" applyFont="1" applyFill="1" applyBorder="1" applyAlignment="1">
      <alignment vertical="center" wrapText="1"/>
    </xf>
    <xf numFmtId="0" fontId="9" fillId="2" borderId="23" xfId="0" applyFont="1" applyFill="1" applyBorder="1" applyAlignment="1">
      <alignment vertical="center" wrapText="1"/>
    </xf>
    <xf numFmtId="0" fontId="31" fillId="13" borderId="19" xfId="0" applyFont="1" applyFill="1" applyBorder="1" applyAlignment="1">
      <alignment horizontal="center" vertical="center"/>
    </xf>
    <xf numFmtId="0" fontId="31" fillId="13" borderId="19" xfId="0" applyFont="1" applyFill="1" applyBorder="1" applyAlignment="1">
      <alignment vertical="center" wrapText="1"/>
    </xf>
    <xf numFmtId="0" fontId="32" fillId="13" borderId="19" xfId="0" applyFont="1" applyFill="1" applyBorder="1" applyAlignment="1">
      <alignment vertical="center" wrapText="1"/>
    </xf>
    <xf numFmtId="169" fontId="3" fillId="7" borderId="1" xfId="0" applyNumberFormat="1" applyFont="1" applyFill="1" applyBorder="1" applyAlignment="1">
      <alignment horizontal="center" vertical="center" wrapText="1"/>
    </xf>
    <xf numFmtId="169" fontId="0" fillId="0" borderId="0" xfId="0" applyNumberFormat="1"/>
    <xf numFmtId="169" fontId="4" fillId="7" borderId="1" xfId="0" applyNumberFormat="1" applyFont="1" applyFill="1" applyBorder="1" applyAlignment="1">
      <alignment horizontal="center" vertical="center" wrapText="1"/>
    </xf>
    <xf numFmtId="0" fontId="12" fillId="14" borderId="1" xfId="0" applyFont="1" applyFill="1" applyBorder="1" applyAlignment="1">
      <alignment horizontal="left" vertical="top" wrapText="1"/>
    </xf>
    <xf numFmtId="9" fontId="0" fillId="0" borderId="0" xfId="1" applyFont="1"/>
    <xf numFmtId="169" fontId="0" fillId="0" borderId="0" xfId="1" applyNumberFormat="1" applyFont="1"/>
    <xf numFmtId="0" fontId="0" fillId="0" borderId="29" xfId="0" applyBorder="1"/>
    <xf numFmtId="169" fontId="0" fillId="0" borderId="29" xfId="0" applyNumberFormat="1" applyBorder="1"/>
    <xf numFmtId="0" fontId="0" fillId="16" borderId="0" xfId="0" applyFill="1"/>
    <xf numFmtId="169" fontId="0" fillId="16" borderId="0" xfId="0" applyNumberFormat="1" applyFill="1"/>
    <xf numFmtId="169" fontId="0" fillId="16" borderId="0" xfId="1" applyNumberFormat="1" applyFont="1" applyFill="1"/>
    <xf numFmtId="170" fontId="13" fillId="10" borderId="1" xfId="1" applyNumberFormat="1" applyFont="1" applyFill="1" applyBorder="1" applyAlignment="1">
      <alignment horizontal="center" vertical="top"/>
    </xf>
    <xf numFmtId="170" fontId="13" fillId="10" borderId="1" xfId="0" applyNumberFormat="1" applyFont="1" applyFill="1" applyBorder="1" applyAlignment="1">
      <alignment horizontal="center" vertical="top"/>
    </xf>
    <xf numFmtId="165" fontId="0" fillId="0" borderId="0" xfId="0" applyNumberFormat="1"/>
    <xf numFmtId="165" fontId="3" fillId="7" borderId="1" xfId="0" applyNumberFormat="1" applyFont="1" applyFill="1" applyBorder="1" applyAlignment="1">
      <alignment horizontal="center" vertical="center" wrapText="1"/>
    </xf>
    <xf numFmtId="165" fontId="35" fillId="0" borderId="0" xfId="0" applyNumberFormat="1" applyFont="1"/>
    <xf numFmtId="0" fontId="35" fillId="0" borderId="0" xfId="0" applyFont="1"/>
    <xf numFmtId="165" fontId="36" fillId="0" borderId="0" xfId="0" applyNumberFormat="1" applyFont="1"/>
    <xf numFmtId="0" fontId="36" fillId="0" borderId="0" xfId="0" applyFont="1"/>
    <xf numFmtId="165" fontId="0" fillId="0" borderId="29" xfId="0" applyNumberFormat="1" applyBorder="1"/>
    <xf numFmtId="0" fontId="0" fillId="17" borderId="29" xfId="0" applyFill="1" applyBorder="1"/>
    <xf numFmtId="165" fontId="0" fillId="17" borderId="29" xfId="0" applyNumberFormat="1" applyFill="1" applyBorder="1"/>
    <xf numFmtId="165" fontId="35" fillId="17" borderId="29" xfId="0" applyNumberFormat="1" applyFont="1" applyFill="1" applyBorder="1"/>
    <xf numFmtId="0" fontId="0" fillId="18" borderId="29" xfId="0" applyFill="1" applyBorder="1"/>
    <xf numFmtId="165" fontId="37" fillId="0" borderId="0" xfId="0" applyNumberFormat="1" applyFont="1"/>
    <xf numFmtId="171" fontId="0" fillId="0" borderId="0" xfId="0" applyNumberFormat="1"/>
    <xf numFmtId="167" fontId="0" fillId="0" borderId="0" xfId="1" applyNumberFormat="1" applyFont="1"/>
    <xf numFmtId="167" fontId="0" fillId="16" borderId="0" xfId="1" applyNumberFormat="1" applyFont="1" applyFill="1"/>
    <xf numFmtId="167" fontId="0" fillId="16" borderId="0" xfId="0" applyNumberFormat="1" applyFill="1"/>
    <xf numFmtId="0" fontId="2" fillId="2" borderId="1" xfId="0" applyFont="1" applyFill="1" applyBorder="1" applyAlignment="1">
      <alignment horizontal="center" textRotation="90" wrapText="1"/>
    </xf>
    <xf numFmtId="0" fontId="0" fillId="0" borderId="0" xfId="0" applyAlignment="1">
      <alignment horizontal="center" wrapText="1"/>
    </xf>
    <xf numFmtId="0" fontId="3" fillId="3" borderId="1" xfId="0" applyFont="1" applyFill="1" applyBorder="1" applyAlignment="1">
      <alignment horizontal="center" vertical="center" wrapText="1"/>
    </xf>
    <xf numFmtId="0" fontId="3" fillId="3" borderId="0" xfId="0" applyFont="1" applyFill="1" applyAlignment="1">
      <alignment horizontal="center" vertical="center" wrapText="1"/>
    </xf>
    <xf numFmtId="169" fontId="33" fillId="7" borderId="1" xfId="0" applyNumberFormat="1" applyFont="1" applyFill="1" applyBorder="1" applyAlignment="1">
      <alignment horizontal="center" vertical="center" wrapText="1"/>
    </xf>
    <xf numFmtId="0" fontId="27" fillId="3" borderId="1" xfId="0" applyFont="1" applyFill="1" applyBorder="1" applyAlignment="1">
      <alignment horizontal="left" vertical="center" wrapText="1"/>
    </xf>
    <xf numFmtId="0" fontId="38" fillId="3" borderId="1" xfId="0" applyFont="1" applyFill="1" applyBorder="1" applyAlignment="1">
      <alignment horizontal="center" vertical="center"/>
    </xf>
    <xf numFmtId="0" fontId="38" fillId="3" borderId="1" xfId="0" applyFont="1" applyFill="1" applyBorder="1" applyAlignment="1">
      <alignment horizontal="center" vertical="center" wrapText="1"/>
    </xf>
    <xf numFmtId="164" fontId="3" fillId="3" borderId="1" xfId="0" applyNumberFormat="1" applyFont="1" applyFill="1" applyBorder="1" applyAlignment="1">
      <alignment vertical="center" wrapText="1"/>
    </xf>
    <xf numFmtId="0" fontId="12" fillId="3" borderId="1" xfId="0" quotePrefix="1" applyFont="1" applyFill="1" applyBorder="1" applyAlignment="1">
      <alignment horizontal="right" vertical="top"/>
    </xf>
    <xf numFmtId="0" fontId="22" fillId="0" borderId="19" xfId="2" applyBorder="1" applyAlignment="1">
      <alignment horizontal="left" vertical="top"/>
    </xf>
    <xf numFmtId="0" fontId="27" fillId="0" borderId="19" xfId="0" applyFont="1" applyBorder="1" applyAlignment="1">
      <alignment vertical="top" wrapText="1"/>
    </xf>
    <xf numFmtId="0" fontId="30" fillId="0" borderId="19" xfId="2" applyFont="1" applyBorder="1" applyAlignment="1">
      <alignment horizontal="left" vertical="top" wrapText="1"/>
    </xf>
    <xf numFmtId="0" fontId="24" fillId="2" borderId="1" xfId="0" applyFont="1" applyFill="1" applyBorder="1" applyAlignment="1">
      <alignment horizontal="left" vertical="top" wrapText="1"/>
    </xf>
    <xf numFmtId="0" fontId="24" fillId="2" borderId="1" xfId="0" applyFont="1" applyFill="1" applyBorder="1" applyAlignment="1">
      <alignment horizontal="left" vertical="top"/>
    </xf>
    <xf numFmtId="0" fontId="24" fillId="2" borderId="1" xfId="0" applyFont="1" applyFill="1" applyBorder="1" applyAlignment="1">
      <alignment horizontal="left"/>
    </xf>
    <xf numFmtId="0" fontId="9" fillId="2" borderId="19" xfId="0" applyFont="1" applyFill="1" applyBorder="1" applyAlignment="1">
      <alignment horizontal="left" vertical="center"/>
    </xf>
    <xf numFmtId="0" fontId="6" fillId="6" borderId="6" xfId="0" applyFont="1" applyFill="1" applyBorder="1" applyAlignment="1">
      <alignment horizontal="center" wrapText="1"/>
    </xf>
    <xf numFmtId="0" fontId="0" fillId="15" borderId="0" xfId="0" applyFill="1" applyAlignment="1">
      <alignment horizontal="center"/>
    </xf>
    <xf numFmtId="0" fontId="12" fillId="0" borderId="0" xfId="0" applyFont="1" applyAlignment="1">
      <alignment horizontal="center"/>
    </xf>
    <xf numFmtId="0" fontId="15" fillId="5" borderId="4"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1" fillId="9" borderId="2" xfId="0" applyFont="1" applyFill="1" applyBorder="1" applyAlignment="1">
      <alignment horizontal="left" vertical="center" wrapText="1"/>
    </xf>
    <xf numFmtId="0" fontId="11" fillId="10" borderId="11" xfId="0" applyFont="1" applyFill="1" applyBorder="1" applyAlignment="1">
      <alignment horizontal="left" vertical="center"/>
    </xf>
    <xf numFmtId="0" fontId="11" fillId="10" borderId="12" xfId="0" applyFont="1" applyFill="1" applyBorder="1" applyAlignment="1">
      <alignment horizontal="left" vertical="center"/>
    </xf>
    <xf numFmtId="0" fontId="11" fillId="10" borderId="13" xfId="0" applyFont="1" applyFill="1" applyBorder="1" applyAlignment="1">
      <alignment horizontal="left" vertical="center"/>
    </xf>
    <xf numFmtId="0" fontId="11" fillId="10" borderId="15" xfId="0" applyFont="1" applyFill="1" applyBorder="1" applyAlignment="1">
      <alignment horizontal="left" vertical="center"/>
    </xf>
    <xf numFmtId="0" fontId="11" fillId="10" borderId="10" xfId="0" applyFont="1" applyFill="1" applyBorder="1" applyAlignment="1">
      <alignment horizontal="left" vertical="center"/>
    </xf>
    <xf numFmtId="0" fontId="11" fillId="10" borderId="16" xfId="0" applyFont="1" applyFill="1" applyBorder="1" applyAlignment="1">
      <alignment horizontal="left" vertical="center"/>
    </xf>
    <xf numFmtId="0" fontId="11" fillId="10" borderId="0" xfId="0" applyFont="1" applyFill="1" applyAlignment="1">
      <alignment horizontal="center"/>
    </xf>
    <xf numFmtId="0" fontId="34" fillId="0" borderId="28" xfId="0" applyFont="1" applyBorder="1" applyAlignment="1">
      <alignment horizontal="left" vertical="center"/>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31" fillId="13" borderId="26" xfId="0" applyFont="1" applyFill="1" applyBorder="1" applyAlignment="1">
      <alignment horizontal="left" vertical="center" wrapText="1"/>
    </xf>
    <xf numFmtId="0" fontId="31" fillId="13" borderId="27" xfId="0" applyFont="1" applyFill="1" applyBorder="1" applyAlignment="1">
      <alignment horizontal="left" vertical="center" wrapText="1"/>
    </xf>
  </cellXfs>
  <cellStyles count="3">
    <cellStyle name="Hipersaite" xfId="2" builtinId="8"/>
    <cellStyle name="Parasts" xfId="0" builtinId="0"/>
    <cellStyle name="Procenti" xfId="1" builtinId="5"/>
  </cellStyles>
  <dxfs count="0"/>
  <tableStyles count="0" defaultTableStyle="TableStyleMedium2" defaultPivotStyle="PivotStyleLight16"/>
  <colors>
    <mruColors>
      <color rgb="FFBF95DF"/>
      <color rgb="FFF9A21B"/>
      <color rgb="FFF2F2F2"/>
      <color rgb="FF595959"/>
      <color rgb="FF112B43"/>
      <color rgb="FFFFFFFF"/>
      <color rgb="FF1B75B9"/>
      <color rgb="FF87C1ED"/>
      <color rgb="FF91C7EF"/>
      <color rgb="FFCDE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42-4B93-889C-0722E997A9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42-4B93-889C-0722E997A9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42-4B93-889C-0722E997A97D}"/>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lv-LV"/>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'Prioritāšu_fin. (2)'!$B$48:$D$48</c:f>
              <c:strCache>
                <c:ptCount val="3"/>
                <c:pt idx="0">
                  <c:v>PB</c:v>
                </c:pt>
                <c:pt idx="1">
                  <c:v>Cits finansējums</c:v>
                </c:pt>
                <c:pt idx="2">
                  <c:v>Aktivitāte 8.1.2.</c:v>
                </c:pt>
              </c:strCache>
            </c:strRef>
          </c:cat>
          <c:val>
            <c:numRef>
              <c:f>'Prioritāšu_fin. (2)'!$B$49:$D$49</c:f>
              <c:numCache>
                <c:formatCode>_([$€-2]\ * #\ ##0.00_);_([$€-2]\ * \(#\ ##0.00\);_([$€-2]\ * "-"??_);_(@_)</c:formatCode>
                <c:ptCount val="3"/>
                <c:pt idx="0">
                  <c:v>1202612</c:v>
                </c:pt>
                <c:pt idx="1">
                  <c:v>693846</c:v>
                </c:pt>
                <c:pt idx="2">
                  <c:v>1476000</c:v>
                </c:pt>
              </c:numCache>
            </c:numRef>
          </c:val>
          <c:extLst>
            <c:ext xmlns:c16="http://schemas.microsoft.com/office/drawing/2014/chart" uri="{C3380CC4-5D6E-409C-BE32-E72D297353CC}">
              <c16:uniqueId val="{00000006-3842-4B93-889C-0722E997A97D}"/>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explosion val="9"/>
            <c:spPr>
              <a:solidFill>
                <a:schemeClr val="accent1">
                  <a:lumMod val="75000"/>
                </a:schemeClr>
              </a:solidFill>
              <a:ln w="19050">
                <a:solidFill>
                  <a:schemeClr val="lt1"/>
                </a:solidFill>
              </a:ln>
              <a:effectLst/>
            </c:spPr>
            <c:extLst>
              <c:ext xmlns:c16="http://schemas.microsoft.com/office/drawing/2014/chart" uri="{C3380CC4-5D6E-409C-BE32-E72D297353CC}">
                <c16:uniqueId val="{00000001-0EED-4C08-9FBE-D8E4EF85D46C}"/>
              </c:ext>
            </c:extLst>
          </c:dPt>
          <c:dPt>
            <c:idx val="1"/>
            <c:bubble3D val="0"/>
            <c:explosion val="16"/>
            <c:spPr>
              <a:solidFill>
                <a:srgbClr val="FFC000"/>
              </a:solidFill>
              <a:ln w="19050">
                <a:solidFill>
                  <a:schemeClr val="lt1"/>
                </a:solidFill>
              </a:ln>
              <a:effectLst/>
            </c:spPr>
            <c:extLst>
              <c:ext xmlns:c16="http://schemas.microsoft.com/office/drawing/2014/chart" uri="{C3380CC4-5D6E-409C-BE32-E72D297353CC}">
                <c16:uniqueId val="{00000003-0EED-4C08-9FBE-D8E4EF85D4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EED-4C08-9FBE-D8E4EF85D46C}"/>
              </c:ext>
            </c:extLst>
          </c:dPt>
          <c:dPt>
            <c:idx val="3"/>
            <c:bubble3D val="0"/>
            <c:explosion val="14"/>
            <c:spPr>
              <a:solidFill>
                <a:schemeClr val="bg1">
                  <a:lumMod val="50000"/>
                </a:schemeClr>
              </a:solidFill>
              <a:ln w="19050">
                <a:solidFill>
                  <a:schemeClr val="lt1"/>
                </a:solidFill>
              </a:ln>
              <a:effectLst/>
            </c:spPr>
            <c:extLst>
              <c:ext xmlns:c16="http://schemas.microsoft.com/office/drawing/2014/chart" uri="{C3380CC4-5D6E-409C-BE32-E72D297353CC}">
                <c16:uniqueId val="{00000007-0EED-4C08-9FBE-D8E4EF85D46C}"/>
              </c:ext>
            </c:extLst>
          </c:dPt>
          <c:dLbls>
            <c:dLbl>
              <c:idx val="3"/>
              <c:layout>
                <c:manualLayout>
                  <c:x val="-3.8692616108314974E-2"/>
                  <c:y val="-6.01851851851852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EED-4C08-9FBE-D8E4EF85D46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lv-LV"/>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'Finansējuma kopskats'!$A$3:$A$6</c:f>
              <c:strCache>
                <c:ptCount val="4"/>
                <c:pt idx="0">
                  <c:v>PB</c:v>
                </c:pt>
                <c:pt idx="1">
                  <c:v>VB</c:v>
                </c:pt>
                <c:pt idx="2">
                  <c:v>Aktivitāte 8.1.2.</c:v>
                </c:pt>
                <c:pt idx="3">
                  <c:v>ES fondi/ cits finansējums</c:v>
                </c:pt>
              </c:strCache>
            </c:strRef>
          </c:cat>
          <c:val>
            <c:numRef>
              <c:f>'Finansējuma kopskats'!$B$3:$B$6</c:f>
              <c:numCache>
                <c:formatCode>_-[$€-426]\ * #\ ##0.00_-;\-[$€-426]\ * #\ ##0.00_-;_-[$€-426]\ * "-"??_-;_-@_-</c:formatCode>
                <c:ptCount val="4"/>
                <c:pt idx="0">
                  <c:v>11166056</c:v>
                </c:pt>
                <c:pt idx="1">
                  <c:v>10669464</c:v>
                </c:pt>
                <c:pt idx="2">
                  <c:v>6793000</c:v>
                </c:pt>
                <c:pt idx="3">
                  <c:v>82329761.666666672</c:v>
                </c:pt>
              </c:numCache>
            </c:numRef>
          </c:val>
          <c:extLst>
            <c:ext xmlns:c16="http://schemas.microsoft.com/office/drawing/2014/chart" uri="{C3380CC4-5D6E-409C-BE32-E72D297353CC}">
              <c16:uniqueId val="{00000008-0EED-4C08-9FBE-D8E4EF85D46C}"/>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Finansējums pa RV</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8F-47B1-AE51-3BF1FD34E1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68F-47B1-AE51-3BF1FD34E1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68F-47B1-AE51-3BF1FD34E1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68F-47B1-AE51-3BF1FD34E1C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68F-47B1-AE51-3BF1FD34E1C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68F-47B1-AE51-3BF1FD34E1C6}"/>
              </c:ext>
            </c:extLst>
          </c:dPt>
          <c:cat>
            <c:strRef>
              <c:f>'Finansējuma kopskats'!$A$18:$A$23</c:f>
              <c:strCache>
                <c:ptCount val="6"/>
                <c:pt idx="0">
                  <c:v>Pārvaldība.</c:v>
                </c:pt>
                <c:pt idx="1">
                  <c:v>Skolu tīkls.</c:v>
                </c:pt>
                <c:pt idx="2">
                  <c:v>Sadarbība.</c:v>
                </c:pt>
                <c:pt idx="3">
                  <c:v>Cilvēkresursi.</c:v>
                </c:pt>
                <c:pt idx="4">
                  <c:v>Saturs un process.</c:v>
                </c:pt>
                <c:pt idx="5">
                  <c:v>Vide.</c:v>
                </c:pt>
              </c:strCache>
            </c:strRef>
          </c:cat>
          <c:val>
            <c:numRef>
              <c:f>'Finansējuma kopskats'!$B$18:$B$23</c:f>
              <c:numCache>
                <c:formatCode>_-[$€-426]\ * #\ ##0.00_-;\-[$€-426]\ * #\ ##0.00_-;_-[$€-426]\ * "-"??_-;_-@_-</c:formatCode>
                <c:ptCount val="6"/>
                <c:pt idx="0">
                  <c:v>1119000</c:v>
                </c:pt>
                <c:pt idx="1">
                  <c:v>48500</c:v>
                </c:pt>
                <c:pt idx="2">
                  <c:v>395291</c:v>
                </c:pt>
                <c:pt idx="3">
                  <c:v>1434773</c:v>
                </c:pt>
                <c:pt idx="4">
                  <c:v>15893773.66666667</c:v>
                </c:pt>
                <c:pt idx="5">
                  <c:v>92066944</c:v>
                </c:pt>
              </c:numCache>
            </c:numRef>
          </c:val>
          <c:extLst>
            <c:ext xmlns:c16="http://schemas.microsoft.com/office/drawing/2014/chart" uri="{C3380CC4-5D6E-409C-BE32-E72D297353CC}">
              <c16:uniqueId val="{0000000C-368F-47B1-AE51-3BF1FD34E1C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Apakšmērķu_fin!$B$7</c:f>
              <c:strCache>
                <c:ptCount val="1"/>
                <c:pt idx="0">
                  <c:v>Apakšmērķis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Apakšmērķu_fin!$B$8</c:f>
              <c:numCache>
                <c:formatCode>General</c:formatCode>
                <c:ptCount val="1"/>
                <c:pt idx="0">
                  <c:v>1.6</c:v>
                </c:pt>
              </c:numCache>
            </c:numRef>
          </c:val>
          <c:extLst>
            <c:ext xmlns:c16="http://schemas.microsoft.com/office/drawing/2014/chart" uri="{C3380CC4-5D6E-409C-BE32-E72D297353CC}">
              <c16:uniqueId val="{00000000-CEFD-4670-AE9D-5145D6D8D2A6}"/>
            </c:ext>
          </c:extLst>
        </c:ser>
        <c:ser>
          <c:idx val="1"/>
          <c:order val="1"/>
          <c:tx>
            <c:strRef>
              <c:f>Apakšmērķu_fin!$C$7</c:f>
              <c:strCache>
                <c:ptCount val="1"/>
                <c:pt idx="0">
                  <c:v>Apakšmērķis 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Apakšmērķu_fin!$C$8</c:f>
              <c:numCache>
                <c:formatCode>General</c:formatCode>
                <c:ptCount val="1"/>
                <c:pt idx="0">
                  <c:v>11.9</c:v>
                </c:pt>
              </c:numCache>
            </c:numRef>
          </c:val>
          <c:extLst>
            <c:ext xmlns:c16="http://schemas.microsoft.com/office/drawing/2014/chart" uri="{C3380CC4-5D6E-409C-BE32-E72D297353CC}">
              <c16:uniqueId val="{00000001-CEFD-4670-AE9D-5145D6D8D2A6}"/>
            </c:ext>
          </c:extLst>
        </c:ser>
        <c:ser>
          <c:idx val="2"/>
          <c:order val="2"/>
          <c:tx>
            <c:strRef>
              <c:f>Apakšmērķu_fin!$D$7</c:f>
              <c:strCache>
                <c:ptCount val="1"/>
                <c:pt idx="0">
                  <c:v>Apakšmērķis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Apakšmērķu_fin!$D$8</c:f>
              <c:numCache>
                <c:formatCode>General</c:formatCode>
                <c:ptCount val="1"/>
                <c:pt idx="0">
                  <c:v>16.5</c:v>
                </c:pt>
              </c:numCache>
            </c:numRef>
          </c:val>
          <c:extLst>
            <c:ext xmlns:c16="http://schemas.microsoft.com/office/drawing/2014/chart" uri="{C3380CC4-5D6E-409C-BE32-E72D297353CC}">
              <c16:uniqueId val="{00000002-CEFD-4670-AE9D-5145D6D8D2A6}"/>
            </c:ext>
          </c:extLst>
        </c:ser>
        <c:ser>
          <c:idx val="3"/>
          <c:order val="3"/>
          <c:tx>
            <c:strRef>
              <c:f>Apakšmērķu_fin!$E$7</c:f>
              <c:strCache>
                <c:ptCount val="1"/>
                <c:pt idx="0">
                  <c:v>Apakšmērķis 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Apakšmērķu_fin!$E$8</c:f>
              <c:numCache>
                <c:formatCode>General</c:formatCode>
                <c:ptCount val="1"/>
                <c:pt idx="0">
                  <c:v>9.6999999999999993</c:v>
                </c:pt>
              </c:numCache>
            </c:numRef>
          </c:val>
          <c:extLst>
            <c:ext xmlns:c16="http://schemas.microsoft.com/office/drawing/2014/chart" uri="{C3380CC4-5D6E-409C-BE32-E72D297353CC}">
              <c16:uniqueId val="{00000003-CEFD-4670-AE9D-5145D6D8D2A6}"/>
            </c:ext>
          </c:extLst>
        </c:ser>
        <c:ser>
          <c:idx val="4"/>
          <c:order val="4"/>
          <c:tx>
            <c:strRef>
              <c:f>Apakšmērķu_fin!$F$7</c:f>
              <c:strCache>
                <c:ptCount val="1"/>
                <c:pt idx="0">
                  <c:v>Apakšmērķis 5</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Apakšmērķu_fin!$F$8</c:f>
              <c:numCache>
                <c:formatCode>General</c:formatCode>
                <c:ptCount val="1"/>
                <c:pt idx="0">
                  <c:v>57.7</c:v>
                </c:pt>
              </c:numCache>
            </c:numRef>
          </c:val>
          <c:extLst>
            <c:ext xmlns:c16="http://schemas.microsoft.com/office/drawing/2014/chart" uri="{C3380CC4-5D6E-409C-BE32-E72D297353CC}">
              <c16:uniqueId val="{00000004-CEFD-4670-AE9D-5145D6D8D2A6}"/>
            </c:ext>
          </c:extLst>
        </c:ser>
        <c:ser>
          <c:idx val="5"/>
          <c:order val="5"/>
          <c:tx>
            <c:strRef>
              <c:f>Apakšmērķu_fin!$G$7</c:f>
              <c:strCache>
                <c:ptCount val="1"/>
                <c:pt idx="0">
                  <c:v>Apakšmērķis 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Apakšmērķu_fin!$G$8</c:f>
              <c:numCache>
                <c:formatCode>General</c:formatCode>
                <c:ptCount val="1"/>
                <c:pt idx="0">
                  <c:v>26.3</c:v>
                </c:pt>
              </c:numCache>
            </c:numRef>
          </c:val>
          <c:extLst>
            <c:ext xmlns:c16="http://schemas.microsoft.com/office/drawing/2014/chart" uri="{C3380CC4-5D6E-409C-BE32-E72D297353CC}">
              <c16:uniqueId val="{00000005-CEFD-4670-AE9D-5145D6D8D2A6}"/>
            </c:ext>
          </c:extLst>
        </c:ser>
        <c:ser>
          <c:idx val="6"/>
          <c:order val="6"/>
          <c:tx>
            <c:strRef>
              <c:f>Apakšmērķu_fin!$H$7</c:f>
              <c:strCache>
                <c:ptCount val="1"/>
                <c:pt idx="0">
                  <c:v>Apakšmērķis 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Apakšmērķu_fin!$H$8</c:f>
              <c:numCache>
                <c:formatCode>General</c:formatCode>
                <c:ptCount val="1"/>
                <c:pt idx="0">
                  <c:v>1.1000000000000001</c:v>
                </c:pt>
              </c:numCache>
            </c:numRef>
          </c:val>
          <c:extLst>
            <c:ext xmlns:c16="http://schemas.microsoft.com/office/drawing/2014/chart" uri="{C3380CC4-5D6E-409C-BE32-E72D297353CC}">
              <c16:uniqueId val="{00000006-CEFD-4670-AE9D-5145D6D8D2A6}"/>
            </c:ext>
          </c:extLst>
        </c:ser>
        <c:dLbls>
          <c:dLblPos val="ctr"/>
          <c:showLegendKey val="0"/>
          <c:showVal val="1"/>
          <c:showCatName val="0"/>
          <c:showSerName val="0"/>
          <c:showPercent val="0"/>
          <c:showBubbleSize val="0"/>
        </c:dLbls>
        <c:gapWidth val="150"/>
        <c:overlap val="100"/>
        <c:axId val="955373568"/>
        <c:axId val="955375744"/>
      </c:barChart>
      <c:catAx>
        <c:axId val="955373568"/>
        <c:scaling>
          <c:orientation val="minMax"/>
        </c:scaling>
        <c:delete val="1"/>
        <c:axPos val="l"/>
        <c:numFmt formatCode="General" sourceLinked="1"/>
        <c:majorTickMark val="none"/>
        <c:minorTickMark val="none"/>
        <c:tickLblPos val="nextTo"/>
        <c:crossAx val="955375744"/>
        <c:crosses val="autoZero"/>
        <c:auto val="1"/>
        <c:lblAlgn val="ctr"/>
        <c:lblOffset val="100"/>
        <c:noMultiLvlLbl val="0"/>
      </c:catAx>
      <c:valAx>
        <c:axId val="955375744"/>
        <c:scaling>
          <c:orientation val="minMax"/>
        </c:scaling>
        <c:delete val="1"/>
        <c:axPos val="b"/>
        <c:numFmt formatCode="General" sourceLinked="1"/>
        <c:majorTickMark val="none"/>
        <c:minorTickMark val="none"/>
        <c:tickLblPos val="nextTo"/>
        <c:crossAx val="955373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lv-LV"/>
        </a:p>
      </c:txPr>
    </c:title>
    <c:autoTitleDeleted val="0"/>
    <c:plotArea>
      <c:layout>
        <c:manualLayout>
          <c:layoutTarget val="inner"/>
          <c:xMode val="edge"/>
          <c:yMode val="edge"/>
          <c:x val="0.17943361789195189"/>
          <c:y val="0.12547271816419814"/>
          <c:w val="0.72207065197194065"/>
          <c:h val="0.76545136843920769"/>
        </c:manualLayout>
      </c:layout>
      <c:ofPieChart>
        <c:ofPieType val="pie"/>
        <c:varyColors val="1"/>
        <c:ser>
          <c:idx val="0"/>
          <c:order val="0"/>
          <c:tx>
            <c:strRef>
              <c:f>Pie_in_pie!$B$15</c:f>
              <c:strCache>
                <c:ptCount val="1"/>
                <c:pt idx="0">
                  <c:v>milj., EUR</c:v>
                </c:pt>
              </c:strCache>
            </c:strRef>
          </c:tx>
          <c:explosion val="10"/>
          <c:dPt>
            <c:idx val="0"/>
            <c:bubble3D val="0"/>
            <c:explosion val="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01F9-4C2B-BED3-84914A24BEBA}"/>
              </c:ext>
            </c:extLst>
          </c:dPt>
          <c:dPt>
            <c:idx val="1"/>
            <c:bubble3D val="0"/>
            <c:explosion val="28"/>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01F9-4C2B-BED3-84914A24BEBA}"/>
              </c:ext>
            </c:extLst>
          </c:dPt>
          <c:dPt>
            <c:idx val="2"/>
            <c:bubble3D val="0"/>
            <c:explosion val="18"/>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01F9-4C2B-BED3-84914A24BEBA}"/>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01F9-4C2B-BED3-84914A24BEBA}"/>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01F9-4C2B-BED3-84914A24BEBA}"/>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01F9-4C2B-BED3-84914A24BEBA}"/>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01F9-4C2B-BED3-84914A24BEBA}"/>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01F9-4C2B-BED3-84914A24BEBA}"/>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01F9-4C2B-BED3-84914A24BEBA}"/>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01F9-4C2B-BED3-84914A24BEB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Pie_in_pie!$A$16:$A$24</c:f>
              <c:strCache>
                <c:ptCount val="9"/>
                <c:pt idx="0">
                  <c:v>Pārvaldība.</c:v>
                </c:pt>
                <c:pt idx="1">
                  <c:v>Sadarbība un skolu tīkls.</c:v>
                </c:pt>
                <c:pt idx="2">
                  <c:v>Cilvēkresursi.</c:v>
                </c:pt>
                <c:pt idx="3">
                  <c:v>Saturs un process.</c:v>
                </c:pt>
                <c:pt idx="4">
                  <c:v>VeVm celtniecība</c:v>
                </c:pt>
                <c:pt idx="5">
                  <c:v>VII un PII infra uzlabošana</c:v>
                </c:pt>
                <c:pt idx="6">
                  <c:v>VT MTB pilnveidošana</c:v>
                </c:pt>
                <c:pt idx="7">
                  <c:v>VeA kopmītņu celtiencība</c:v>
                </c:pt>
                <c:pt idx="8">
                  <c:v>Cits.</c:v>
                </c:pt>
              </c:strCache>
            </c:strRef>
          </c:cat>
          <c:val>
            <c:numRef>
              <c:f>Pie_in_pie!$B$16:$B$24</c:f>
              <c:numCache>
                <c:formatCode>0.0</c:formatCode>
                <c:ptCount val="9"/>
                <c:pt idx="0">
                  <c:v>1.5</c:v>
                </c:pt>
                <c:pt idx="1">
                  <c:v>0.5</c:v>
                </c:pt>
                <c:pt idx="2">
                  <c:v>1.7</c:v>
                </c:pt>
                <c:pt idx="3">
                  <c:v>16.100000000000001</c:v>
                </c:pt>
                <c:pt idx="4">
                  <c:v>25.9</c:v>
                </c:pt>
                <c:pt idx="5">
                  <c:v>25.3</c:v>
                </c:pt>
                <c:pt idx="6">
                  <c:v>18.5</c:v>
                </c:pt>
                <c:pt idx="7">
                  <c:v>15</c:v>
                </c:pt>
                <c:pt idx="8">
                  <c:v>20.3</c:v>
                </c:pt>
              </c:numCache>
            </c:numRef>
          </c:val>
          <c:extLst>
            <c:ext xmlns:c16="http://schemas.microsoft.com/office/drawing/2014/chart" uri="{C3380CC4-5D6E-409C-BE32-E72D297353CC}">
              <c16:uniqueId val="{00000014-01F9-4C2B-BED3-84914A24BEBA}"/>
            </c:ext>
          </c:extLst>
        </c:ser>
        <c:dLbls>
          <c:dLblPos val="bestFit"/>
          <c:showLegendKey val="0"/>
          <c:showVal val="1"/>
          <c:showCatName val="0"/>
          <c:showSerName val="0"/>
          <c:showPercent val="0"/>
          <c:showBubbleSize val="0"/>
          <c:showLeaderLines val="1"/>
        </c:dLbls>
        <c:gapWidth val="44"/>
        <c:splitType val="pos"/>
        <c:splitPos val="5"/>
        <c:secondPieSize val="55"/>
        <c:serLines>
          <c:spPr>
            <a:ln w="9525">
              <a:solidFill>
                <a:schemeClr val="tx1">
                  <a:lumMod val="35000"/>
                  <a:lumOff val="65000"/>
                </a:schemeClr>
              </a:solidFill>
              <a:prstDash val="dash"/>
            </a:ln>
            <a:effectLst/>
          </c:spPr>
        </c:serLines>
      </c:of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321048</xdr:colOff>
      <xdr:row>1</xdr:row>
      <xdr:rowOff>76200</xdr:rowOff>
    </xdr:from>
    <xdr:to>
      <xdr:col>9</xdr:col>
      <xdr:colOff>533399</xdr:colOff>
      <xdr:row>6</xdr:row>
      <xdr:rowOff>76200</xdr:rowOff>
    </xdr:to>
    <xdr:pic>
      <xdr:nvPicPr>
        <xdr:cNvPr id="2" name="Picture 1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2948" y="266700"/>
          <a:ext cx="1431551"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186417</xdr:colOff>
      <xdr:row>21</xdr:row>
      <xdr:rowOff>76199</xdr:rowOff>
    </xdr:from>
    <xdr:to>
      <xdr:col>15</xdr:col>
      <xdr:colOff>581024</xdr:colOff>
      <xdr:row>39</xdr:row>
      <xdr:rowOff>161925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1</xdr:row>
      <xdr:rowOff>143496</xdr:rowOff>
    </xdr:from>
    <xdr:to>
      <xdr:col>12</xdr:col>
      <xdr:colOff>314325</xdr:colOff>
      <xdr:row>17</xdr:row>
      <xdr:rowOff>29196</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247650</xdr:colOff>
      <xdr:row>18</xdr:row>
      <xdr:rowOff>100012</xdr:rowOff>
    </xdr:from>
    <xdr:to>
      <xdr:col>12</xdr:col>
      <xdr:colOff>552450</xdr:colOff>
      <xdr:row>32</xdr:row>
      <xdr:rowOff>176212</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1142999</xdr:colOff>
      <xdr:row>9</xdr:row>
      <xdr:rowOff>114300</xdr:rowOff>
    </xdr:from>
    <xdr:to>
      <xdr:col>9</xdr:col>
      <xdr:colOff>85725</xdr:colOff>
      <xdr:row>22</xdr:row>
      <xdr:rowOff>123825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770505</xdr:colOff>
      <xdr:row>14</xdr:row>
      <xdr:rowOff>81984</xdr:rowOff>
    </xdr:from>
    <xdr:to>
      <xdr:col>17</xdr:col>
      <xdr:colOff>313305</xdr:colOff>
      <xdr:row>45</xdr:row>
      <xdr:rowOff>39121</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27"/>
  <sheetViews>
    <sheetView showGridLines="0" tabSelected="1" zoomScale="70" zoomScaleNormal="70" workbookViewId="0">
      <selection activeCell="D15" sqref="D15"/>
    </sheetView>
  </sheetViews>
  <sheetFormatPr defaultRowHeight="15" x14ac:dyDescent="0.25"/>
  <cols>
    <col min="1" max="1" width="3.85546875" customWidth="1"/>
    <col min="2" max="2" width="4.42578125" customWidth="1"/>
    <col min="4" max="4" width="11.7109375" customWidth="1"/>
    <col min="10" max="10" width="11.42578125" customWidth="1"/>
  </cols>
  <sheetData>
    <row r="1" spans="1:17" x14ac:dyDescent="0.25">
      <c r="A1" s="105"/>
      <c r="B1" s="105"/>
      <c r="C1" s="105"/>
      <c r="D1" s="105"/>
      <c r="E1" s="105"/>
      <c r="F1" s="105"/>
      <c r="G1" s="105"/>
      <c r="H1" s="105"/>
      <c r="I1" s="105"/>
      <c r="J1" s="105"/>
      <c r="Q1" s="101"/>
    </row>
    <row r="2" spans="1:17" x14ac:dyDescent="0.25">
      <c r="A2" s="105"/>
      <c r="B2" s="105"/>
      <c r="C2" s="105"/>
      <c r="D2" s="105"/>
      <c r="E2" s="105"/>
      <c r="F2" s="105"/>
      <c r="G2" s="105"/>
      <c r="H2" s="105"/>
      <c r="I2" s="105"/>
      <c r="J2" s="105"/>
      <c r="Q2" s="101"/>
    </row>
    <row r="3" spans="1:17" x14ac:dyDescent="0.25">
      <c r="A3" s="105"/>
      <c r="B3" s="105"/>
      <c r="C3" s="105"/>
      <c r="D3" s="105"/>
      <c r="E3" s="105"/>
      <c r="F3" s="105"/>
      <c r="G3" s="105"/>
      <c r="H3" s="105"/>
      <c r="I3" s="105"/>
      <c r="J3" s="105"/>
      <c r="Q3" s="101"/>
    </row>
    <row r="4" spans="1:17" x14ac:dyDescent="0.25">
      <c r="A4" s="105"/>
      <c r="B4" s="105"/>
      <c r="C4" s="105"/>
      <c r="D4" s="105"/>
      <c r="E4" s="105"/>
      <c r="F4" s="105"/>
      <c r="G4" s="105"/>
      <c r="H4" s="105"/>
      <c r="I4" s="105"/>
      <c r="J4" s="105"/>
      <c r="Q4" s="101"/>
    </row>
    <row r="5" spans="1:17" x14ac:dyDescent="0.25">
      <c r="A5" s="105"/>
      <c r="B5" s="105"/>
      <c r="C5" s="105"/>
      <c r="D5" s="105"/>
      <c r="E5" s="105"/>
      <c r="F5" s="105"/>
      <c r="G5" s="105"/>
      <c r="H5" s="105"/>
      <c r="I5" s="105"/>
      <c r="J5" s="105"/>
      <c r="Q5" s="101"/>
    </row>
    <row r="6" spans="1:17" x14ac:dyDescent="0.25">
      <c r="A6" s="105"/>
      <c r="B6" s="105"/>
      <c r="C6" s="105"/>
      <c r="D6" s="105"/>
      <c r="E6" s="105"/>
      <c r="F6" s="105"/>
      <c r="G6" s="105"/>
      <c r="H6" s="105"/>
      <c r="I6" s="105"/>
      <c r="J6" s="105"/>
      <c r="Q6" s="101"/>
    </row>
    <row r="7" spans="1:17" x14ac:dyDescent="0.25">
      <c r="A7" s="105"/>
      <c r="B7" s="105"/>
      <c r="C7" s="105"/>
      <c r="D7" s="105"/>
      <c r="E7" s="105"/>
      <c r="F7" s="105"/>
      <c r="G7" s="105"/>
      <c r="H7" s="105"/>
      <c r="I7" s="105"/>
      <c r="J7" s="105"/>
      <c r="Q7" s="101"/>
    </row>
    <row r="8" spans="1:17" x14ac:dyDescent="0.25">
      <c r="A8" s="105"/>
      <c r="B8" s="105"/>
      <c r="C8" s="105"/>
      <c r="D8" s="105"/>
      <c r="E8" s="105"/>
      <c r="F8" s="105"/>
      <c r="G8" s="105"/>
      <c r="H8" s="105"/>
      <c r="I8" s="105"/>
      <c r="J8" s="105"/>
      <c r="Q8" s="101"/>
    </row>
    <row r="9" spans="1:17" x14ac:dyDescent="0.25">
      <c r="A9" s="105"/>
      <c r="B9" s="105"/>
      <c r="C9" s="105"/>
      <c r="D9" s="105"/>
      <c r="E9" s="105"/>
      <c r="F9" s="105"/>
      <c r="G9" s="105"/>
      <c r="H9" s="105"/>
      <c r="I9" s="105"/>
      <c r="J9" s="105"/>
      <c r="Q9" s="101"/>
    </row>
    <row r="10" spans="1:17" ht="55.15" customHeight="1" x14ac:dyDescent="0.25">
      <c r="A10" s="105"/>
      <c r="B10" s="165" t="s">
        <v>654</v>
      </c>
      <c r="C10" s="166"/>
      <c r="D10" s="166"/>
      <c r="E10" s="166"/>
      <c r="F10" s="166"/>
      <c r="G10" s="166"/>
      <c r="H10" s="166"/>
      <c r="I10" s="166"/>
      <c r="J10" s="166"/>
      <c r="Q10" s="101"/>
    </row>
    <row r="11" spans="1:17" x14ac:dyDescent="0.25">
      <c r="A11" s="105"/>
      <c r="B11" s="105"/>
      <c r="C11" s="105"/>
      <c r="D11" s="105"/>
      <c r="E11" s="105"/>
      <c r="F11" s="105"/>
      <c r="G11" s="105"/>
      <c r="H11" s="105"/>
      <c r="I11" s="105"/>
      <c r="J11" s="105"/>
    </row>
    <row r="12" spans="1:17" x14ac:dyDescent="0.25">
      <c r="A12" s="105"/>
      <c r="B12" s="105"/>
      <c r="C12" s="105"/>
      <c r="D12" s="105"/>
      <c r="E12" s="105"/>
      <c r="F12" s="105"/>
      <c r="G12" s="105"/>
      <c r="H12" s="105"/>
      <c r="I12" s="105"/>
      <c r="J12" s="105"/>
      <c r="Q12" s="101"/>
    </row>
    <row r="13" spans="1:17" ht="18" x14ac:dyDescent="0.25">
      <c r="A13" s="105"/>
      <c r="B13" s="107" t="s">
        <v>656</v>
      </c>
      <c r="C13" s="105"/>
      <c r="D13" s="105"/>
      <c r="E13" s="105"/>
      <c r="F13" s="105"/>
      <c r="G13" s="105"/>
      <c r="H13" s="105"/>
      <c r="I13" s="105"/>
      <c r="J13" s="105"/>
      <c r="Q13" s="101"/>
    </row>
    <row r="14" spans="1:17" ht="18" x14ac:dyDescent="0.25">
      <c r="A14" s="105"/>
      <c r="B14" s="107" t="s">
        <v>657</v>
      </c>
      <c r="C14" s="105"/>
      <c r="D14" s="105"/>
      <c r="E14" s="105"/>
      <c r="F14" s="105"/>
      <c r="G14" s="105"/>
      <c r="H14" s="105"/>
      <c r="I14" s="105"/>
      <c r="J14" s="105"/>
      <c r="Q14" s="101"/>
    </row>
    <row r="15" spans="1:17" ht="41.25" x14ac:dyDescent="0.25">
      <c r="A15" s="105"/>
      <c r="B15" s="108" t="s">
        <v>655</v>
      </c>
      <c r="C15" s="105"/>
      <c r="D15" s="105"/>
      <c r="E15" s="105"/>
      <c r="F15" s="105"/>
      <c r="G15" s="105"/>
      <c r="H15" s="105"/>
      <c r="I15" s="105"/>
      <c r="J15" s="105"/>
      <c r="Q15" s="102"/>
    </row>
    <row r="16" spans="1:17" ht="26.25" customHeight="1" x14ac:dyDescent="0.25">
      <c r="A16" s="105"/>
      <c r="B16" s="105"/>
      <c r="C16" s="105"/>
      <c r="D16" s="105"/>
      <c r="E16" s="105"/>
      <c r="F16" s="105"/>
      <c r="G16" s="105"/>
      <c r="H16" s="105"/>
      <c r="I16" s="105"/>
      <c r="J16" s="105"/>
      <c r="Q16" s="102"/>
    </row>
    <row r="17" spans="1:17" ht="20.100000000000001" customHeight="1" x14ac:dyDescent="0.25">
      <c r="A17" s="105"/>
      <c r="B17" s="167"/>
      <c r="C17" s="167"/>
      <c r="D17" s="167"/>
      <c r="E17" s="167"/>
      <c r="F17" s="167"/>
      <c r="G17" s="167"/>
      <c r="H17" s="167"/>
      <c r="I17" s="167"/>
      <c r="J17" s="167"/>
      <c r="Q17" s="102"/>
    </row>
    <row r="18" spans="1:17" x14ac:dyDescent="0.25">
      <c r="A18" s="105"/>
      <c r="B18" s="105"/>
      <c r="C18" s="105"/>
      <c r="D18" s="105"/>
      <c r="E18" s="105"/>
      <c r="F18" s="105"/>
      <c r="G18" s="105"/>
      <c r="H18" s="105"/>
      <c r="I18" s="105"/>
      <c r="J18" s="105"/>
      <c r="Q18" s="103"/>
    </row>
    <row r="19" spans="1:17" x14ac:dyDescent="0.25">
      <c r="A19" s="105"/>
      <c r="B19" s="105"/>
      <c r="C19" s="105"/>
      <c r="D19" s="105"/>
      <c r="E19" s="105"/>
      <c r="F19" s="113" t="s">
        <v>713</v>
      </c>
      <c r="G19" s="105"/>
      <c r="H19" s="105"/>
      <c r="I19" s="105"/>
      <c r="J19" s="105"/>
      <c r="Q19" s="103"/>
    </row>
    <row r="20" spans="1:17" x14ac:dyDescent="0.25">
      <c r="A20" s="105"/>
      <c r="B20" s="105"/>
      <c r="C20" s="105"/>
      <c r="D20" s="105"/>
      <c r="E20" s="105"/>
      <c r="F20" s="105"/>
      <c r="G20" s="105"/>
      <c r="H20" s="105"/>
      <c r="I20" s="105"/>
      <c r="J20" s="105"/>
      <c r="Q20" s="104"/>
    </row>
    <row r="21" spans="1:17" x14ac:dyDescent="0.25">
      <c r="A21" s="105"/>
      <c r="B21" s="106"/>
      <c r="C21" s="105"/>
      <c r="D21" s="105"/>
      <c r="E21" s="105"/>
      <c r="F21" s="105"/>
      <c r="G21" s="105"/>
      <c r="H21" s="105"/>
      <c r="I21" s="105"/>
      <c r="J21" s="105"/>
      <c r="Q21" s="104"/>
    </row>
    <row r="22" spans="1:17" x14ac:dyDescent="0.25">
      <c r="A22" s="105"/>
      <c r="B22" s="112" t="s">
        <v>648</v>
      </c>
      <c r="C22" s="110"/>
      <c r="D22" s="110"/>
      <c r="E22" s="110"/>
      <c r="F22" s="110"/>
      <c r="G22" s="110"/>
      <c r="H22" s="110"/>
      <c r="I22" s="110"/>
      <c r="J22" s="110"/>
      <c r="Q22" s="104"/>
    </row>
    <row r="23" spans="1:17" ht="20.25" customHeight="1" x14ac:dyDescent="0.25">
      <c r="A23" s="109"/>
      <c r="B23" s="116" t="s">
        <v>649</v>
      </c>
      <c r="C23" s="168" t="s">
        <v>650</v>
      </c>
      <c r="D23" s="168"/>
      <c r="E23" s="116" t="s">
        <v>651</v>
      </c>
      <c r="F23" s="168" t="s">
        <v>652</v>
      </c>
      <c r="G23" s="168"/>
      <c r="H23" s="168"/>
      <c r="I23" s="168"/>
      <c r="J23" s="168"/>
      <c r="Q23" s="104"/>
    </row>
    <row r="24" spans="1:17" ht="25.15" customHeight="1" x14ac:dyDescent="0.25">
      <c r="A24" s="109"/>
      <c r="B24" s="114">
        <v>1</v>
      </c>
      <c r="C24" s="162" t="s">
        <v>814</v>
      </c>
      <c r="D24" s="162"/>
      <c r="E24" s="115">
        <v>1</v>
      </c>
      <c r="F24" s="163" t="s">
        <v>786</v>
      </c>
      <c r="G24" s="163"/>
      <c r="H24" s="163"/>
      <c r="I24" s="163"/>
      <c r="J24" s="163"/>
      <c r="Q24" s="104"/>
    </row>
    <row r="25" spans="1:17" ht="37.15" customHeight="1" x14ac:dyDescent="0.25">
      <c r="A25" s="109"/>
      <c r="B25" s="114">
        <v>2</v>
      </c>
      <c r="C25" s="162" t="s">
        <v>788</v>
      </c>
      <c r="D25" s="162"/>
      <c r="E25" s="115">
        <v>1</v>
      </c>
      <c r="F25" s="163" t="s">
        <v>787</v>
      </c>
      <c r="G25" s="163"/>
      <c r="H25" s="163"/>
      <c r="I25" s="163"/>
      <c r="J25" s="163"/>
    </row>
    <row r="26" spans="1:17" ht="27" customHeight="1" x14ac:dyDescent="0.25">
      <c r="A26" s="109"/>
      <c r="B26" s="114">
        <v>3</v>
      </c>
      <c r="C26" s="164" t="s">
        <v>658</v>
      </c>
      <c r="D26" s="164"/>
      <c r="E26" s="115" t="s">
        <v>653</v>
      </c>
      <c r="F26" s="163" t="s">
        <v>704</v>
      </c>
      <c r="G26" s="163"/>
      <c r="H26" s="163"/>
      <c r="I26" s="163"/>
      <c r="J26" s="163"/>
    </row>
    <row r="27" spans="1:17" x14ac:dyDescent="0.25">
      <c r="A27" s="105"/>
      <c r="B27" s="111"/>
      <c r="C27" s="111"/>
      <c r="D27" s="111"/>
      <c r="E27" s="111"/>
      <c r="F27" s="111"/>
      <c r="G27" s="111"/>
      <c r="H27" s="111"/>
      <c r="I27" s="111"/>
      <c r="J27" s="111"/>
    </row>
  </sheetData>
  <mergeCells count="10">
    <mergeCell ref="C25:D25"/>
    <mergeCell ref="F25:J25"/>
    <mergeCell ref="C26:D26"/>
    <mergeCell ref="F26:J26"/>
    <mergeCell ref="B10:J10"/>
    <mergeCell ref="B17:J17"/>
    <mergeCell ref="C23:D23"/>
    <mergeCell ref="F23:J23"/>
    <mergeCell ref="C24:D24"/>
    <mergeCell ref="F24:J24"/>
  </mergeCells>
  <hyperlinks>
    <hyperlink ref="C24:D24" location="'Rīcības plāns_v_1.1'!A1" display="Rīcības plāns_v_1.1" xr:uid="{00000000-0004-0000-0000-000000000000}"/>
    <hyperlink ref="C25:D25" location="'KPI aprēķini_v_1.0'!A1" display="KPI aprēķini_v_1.0" xr:uid="{00000000-0004-0000-0000-000001000000}"/>
    <hyperlink ref="C26:D26" location="'ATRUNAS un SKAIDROJUMI'!A1" display="ATRUNAS un SKAIDROJUMI"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130"/>
  <sheetViews>
    <sheetView zoomScale="85" zoomScaleNormal="85" workbookViewId="0">
      <pane ySplit="2" topLeftCell="A3" activePane="bottomLeft" state="frozen"/>
      <selection pane="bottomLeft" activeCell="Z127" sqref="Z127"/>
    </sheetView>
  </sheetViews>
  <sheetFormatPr defaultRowHeight="15" x14ac:dyDescent="0.25"/>
  <cols>
    <col min="1" max="1" width="23.140625" style="1" customWidth="1"/>
    <col min="2" max="2" width="17.42578125" style="1" customWidth="1"/>
    <col min="3" max="3" width="11.7109375" style="1" customWidth="1"/>
    <col min="4" max="4" width="38.42578125" style="1" customWidth="1"/>
    <col min="5" max="5" width="12.140625" style="75" customWidth="1"/>
    <col min="6" max="6" width="73.42578125" style="2" customWidth="1"/>
    <col min="7" max="7" width="19.42578125" style="1" hidden="1" customWidth="1"/>
    <col min="8" max="8" width="30.85546875" hidden="1" customWidth="1"/>
    <col min="9" max="9" width="24.140625" style="2" hidden="1" customWidth="1"/>
    <col min="10" max="10" width="27.85546875" style="2" hidden="1" customWidth="1"/>
    <col min="11" max="11" width="19.5703125" style="2" hidden="1" customWidth="1"/>
    <col min="12" max="12" width="19.28515625" style="2" hidden="1" customWidth="1"/>
    <col min="13" max="13" width="29.42578125" style="2" hidden="1" customWidth="1"/>
    <col min="14" max="14" width="15.28515625" style="1" hidden="1" customWidth="1"/>
    <col min="15" max="15" width="7.140625" style="153" customWidth="1"/>
    <col min="16" max="16" width="16" style="1" customWidth="1"/>
    <col min="17" max="17" width="15.5703125" style="1" customWidth="1"/>
    <col min="18" max="23" width="3.5703125" style="1" customWidth="1"/>
    <col min="24" max="24" width="17.85546875" style="3" customWidth="1"/>
    <col min="25" max="25" width="30.85546875" style="3" customWidth="1"/>
    <col min="26" max="26" width="28.140625" style="1" customWidth="1"/>
    <col min="27" max="31" width="17.42578125" customWidth="1"/>
    <col min="32" max="32" width="14.42578125" style="3" customWidth="1"/>
    <col min="33" max="33" width="16.85546875" style="3" customWidth="1"/>
    <col min="34" max="34" width="17.42578125" style="3" bestFit="1" customWidth="1"/>
    <col min="35" max="35" width="20.28515625" bestFit="1" customWidth="1"/>
  </cols>
  <sheetData>
    <row r="1" spans="1:34" x14ac:dyDescent="0.25">
      <c r="G1" s="169" t="s">
        <v>157</v>
      </c>
      <c r="H1" s="169"/>
      <c r="I1" s="169"/>
      <c r="J1" s="169"/>
      <c r="K1" s="169"/>
      <c r="L1" s="169"/>
      <c r="M1" s="169"/>
      <c r="N1" s="169"/>
      <c r="AA1" s="169" t="s">
        <v>722</v>
      </c>
      <c r="AB1" s="169"/>
      <c r="AC1" s="169"/>
      <c r="AD1" s="169"/>
      <c r="AE1" s="169"/>
      <c r="AF1" s="169"/>
      <c r="AG1" s="169"/>
      <c r="AH1" s="169"/>
    </row>
    <row r="2" spans="1:34" ht="75" customHeight="1" x14ac:dyDescent="0.25">
      <c r="A2" s="4" t="s">
        <v>243</v>
      </c>
      <c r="B2" s="4" t="s">
        <v>75</v>
      </c>
      <c r="C2" s="4" t="s">
        <v>434</v>
      </c>
      <c r="D2" s="4" t="s">
        <v>76</v>
      </c>
      <c r="E2" s="4" t="s">
        <v>0</v>
      </c>
      <c r="F2" s="4" t="s">
        <v>77</v>
      </c>
      <c r="G2" s="4" t="s">
        <v>461</v>
      </c>
      <c r="H2" s="4" t="s">
        <v>464</v>
      </c>
      <c r="I2" s="4" t="s">
        <v>148</v>
      </c>
      <c r="J2" s="4" t="s">
        <v>463</v>
      </c>
      <c r="K2" s="4" t="s">
        <v>147</v>
      </c>
      <c r="L2" s="4" t="s">
        <v>462</v>
      </c>
      <c r="M2" s="4" t="s">
        <v>438</v>
      </c>
      <c r="N2" s="4" t="s">
        <v>0</v>
      </c>
      <c r="O2" s="152" t="s">
        <v>790</v>
      </c>
      <c r="P2" s="4" t="s">
        <v>433</v>
      </c>
      <c r="Q2" s="4" t="s">
        <v>1</v>
      </c>
      <c r="R2" s="14">
        <v>2015</v>
      </c>
      <c r="S2" s="14">
        <v>2016</v>
      </c>
      <c r="T2" s="14">
        <v>2017</v>
      </c>
      <c r="U2" s="14">
        <v>2018</v>
      </c>
      <c r="V2" s="14">
        <v>2019</v>
      </c>
      <c r="W2" s="14">
        <v>2020</v>
      </c>
      <c r="X2" s="12" t="s">
        <v>78</v>
      </c>
      <c r="Y2" s="12" t="s">
        <v>79</v>
      </c>
      <c r="Z2" s="4" t="s">
        <v>2</v>
      </c>
      <c r="AA2" s="4" t="s">
        <v>467</v>
      </c>
      <c r="AB2" s="4" t="s">
        <v>724</v>
      </c>
      <c r="AC2" s="4" t="s">
        <v>645</v>
      </c>
      <c r="AD2" s="4" t="s">
        <v>468</v>
      </c>
      <c r="AE2" s="4" t="s">
        <v>723</v>
      </c>
      <c r="AF2" s="12" t="s">
        <v>406</v>
      </c>
      <c r="AG2" s="12" t="s">
        <v>80</v>
      </c>
      <c r="AH2" s="12" t="s">
        <v>81</v>
      </c>
    </row>
    <row r="3" spans="1:34" s="13" customFormat="1" ht="11.25" customHeight="1" x14ac:dyDescent="0.25">
      <c r="A3" s="89">
        <v>1</v>
      </c>
      <c r="B3" s="88">
        <v>2</v>
      </c>
      <c r="C3" s="88">
        <v>3</v>
      </c>
      <c r="D3" s="89">
        <v>4</v>
      </c>
      <c r="E3" s="90">
        <v>5</v>
      </c>
      <c r="F3" s="89">
        <v>6</v>
      </c>
      <c r="G3" s="88">
        <v>7</v>
      </c>
      <c r="H3" s="88">
        <v>8</v>
      </c>
      <c r="I3" s="88">
        <v>9</v>
      </c>
      <c r="J3" s="89">
        <v>10</v>
      </c>
      <c r="K3" s="90">
        <v>11</v>
      </c>
      <c r="L3" s="89">
        <v>12</v>
      </c>
      <c r="M3" s="88">
        <v>13</v>
      </c>
      <c r="N3" s="88">
        <v>14</v>
      </c>
      <c r="O3" s="88"/>
      <c r="P3" s="88">
        <v>15</v>
      </c>
      <c r="Q3" s="89">
        <v>16</v>
      </c>
      <c r="R3" s="90">
        <v>17</v>
      </c>
      <c r="S3" s="89">
        <v>18</v>
      </c>
      <c r="T3" s="88">
        <v>19</v>
      </c>
      <c r="U3" s="88">
        <v>20</v>
      </c>
      <c r="V3" s="88">
        <v>21</v>
      </c>
      <c r="W3" s="89">
        <v>22</v>
      </c>
      <c r="X3" s="90">
        <v>23</v>
      </c>
      <c r="Y3" s="89">
        <v>24</v>
      </c>
      <c r="Z3" s="88">
        <v>25</v>
      </c>
      <c r="AA3" s="88">
        <v>26</v>
      </c>
      <c r="AB3" s="88"/>
      <c r="AC3" s="88">
        <v>27</v>
      </c>
      <c r="AD3" s="89">
        <v>28</v>
      </c>
      <c r="AE3" s="89"/>
      <c r="AF3" s="90">
        <v>29</v>
      </c>
      <c r="AG3" s="89">
        <v>30</v>
      </c>
      <c r="AH3" s="88">
        <v>31</v>
      </c>
    </row>
    <row r="4" spans="1:34" s="13" customFormat="1" ht="63.75" customHeight="1" x14ac:dyDescent="0.25">
      <c r="A4" s="11" t="s">
        <v>277</v>
      </c>
      <c r="B4" s="77" t="s">
        <v>285</v>
      </c>
      <c r="C4" s="91" t="s">
        <v>559</v>
      </c>
      <c r="D4" s="11" t="s">
        <v>602</v>
      </c>
      <c r="E4" s="76" t="s">
        <v>294</v>
      </c>
      <c r="F4" s="11" t="s">
        <v>511</v>
      </c>
      <c r="G4" s="83"/>
      <c r="H4" s="83"/>
      <c r="I4" s="80"/>
      <c r="J4" s="80"/>
      <c r="K4" s="80"/>
      <c r="L4" s="80"/>
      <c r="M4" s="78"/>
      <c r="N4" s="84"/>
      <c r="O4" s="154"/>
      <c r="P4" s="11" t="s">
        <v>174</v>
      </c>
      <c r="Q4" s="11" t="s">
        <v>96</v>
      </c>
      <c r="R4" s="7"/>
      <c r="S4" s="15"/>
      <c r="T4" s="15"/>
      <c r="U4" s="15"/>
      <c r="V4" s="15"/>
      <c r="W4" s="15"/>
      <c r="X4" s="95">
        <v>0</v>
      </c>
      <c r="Y4" s="92" t="s">
        <v>162</v>
      </c>
      <c r="Z4" s="93" t="s">
        <v>7</v>
      </c>
      <c r="AA4" s="123">
        <v>0</v>
      </c>
      <c r="AB4" s="123"/>
      <c r="AC4" s="123"/>
      <c r="AD4" s="123"/>
      <c r="AE4" s="123"/>
      <c r="AF4" s="123"/>
      <c r="AG4" s="123"/>
      <c r="AH4" s="123"/>
    </row>
    <row r="5" spans="1:34" s="73" customFormat="1" ht="63.75" customHeight="1" x14ac:dyDescent="0.25">
      <c r="A5" s="11" t="s">
        <v>277</v>
      </c>
      <c r="B5" s="77" t="s">
        <v>285</v>
      </c>
      <c r="C5" s="91" t="s">
        <v>559</v>
      </c>
      <c r="D5" s="11" t="s">
        <v>602</v>
      </c>
      <c r="E5" s="76" t="s">
        <v>295</v>
      </c>
      <c r="F5" s="11" t="s">
        <v>512</v>
      </c>
      <c r="G5" s="83"/>
      <c r="H5" s="83"/>
      <c r="I5" s="80"/>
      <c r="J5" s="80"/>
      <c r="K5" s="80"/>
      <c r="L5" s="80"/>
      <c r="M5" s="78"/>
      <c r="N5" s="84"/>
      <c r="O5" s="154"/>
      <c r="P5" s="11" t="s">
        <v>174</v>
      </c>
      <c r="Q5" s="11" t="s">
        <v>96</v>
      </c>
      <c r="R5" s="7"/>
      <c r="S5" s="15"/>
      <c r="T5" s="15"/>
      <c r="U5" s="15"/>
      <c r="V5" s="15"/>
      <c r="W5" s="15"/>
      <c r="X5" s="95">
        <v>0</v>
      </c>
      <c r="Y5" s="92" t="s">
        <v>162</v>
      </c>
      <c r="Z5" s="77" t="s">
        <v>7</v>
      </c>
      <c r="AA5" s="123">
        <v>0</v>
      </c>
      <c r="AB5" s="123"/>
      <c r="AC5" s="123"/>
      <c r="AD5" s="123"/>
      <c r="AE5" s="123"/>
      <c r="AF5" s="123"/>
      <c r="AG5" s="123"/>
      <c r="AH5" s="123"/>
    </row>
    <row r="6" spans="1:34" s="13" customFormat="1" ht="72.75" customHeight="1" x14ac:dyDescent="0.25">
      <c r="A6" s="11" t="s">
        <v>277</v>
      </c>
      <c r="B6" s="77" t="s">
        <v>285</v>
      </c>
      <c r="C6" s="91" t="s">
        <v>560</v>
      </c>
      <c r="D6" s="11" t="s">
        <v>177</v>
      </c>
      <c r="E6" s="76" t="s">
        <v>296</v>
      </c>
      <c r="F6" s="11" t="s">
        <v>430</v>
      </c>
      <c r="G6" s="83" t="s">
        <v>10</v>
      </c>
      <c r="H6" s="83"/>
      <c r="I6" s="80"/>
      <c r="J6" s="80"/>
      <c r="K6" s="80"/>
      <c r="L6" s="80"/>
      <c r="M6" s="78"/>
      <c r="N6" s="84"/>
      <c r="O6" s="154" t="s">
        <v>791</v>
      </c>
      <c r="P6" s="11" t="s">
        <v>174</v>
      </c>
      <c r="Q6" s="11"/>
      <c r="R6" s="5"/>
      <c r="S6" s="5"/>
      <c r="T6" s="5"/>
      <c r="U6" s="15"/>
      <c r="V6" s="15"/>
      <c r="W6" s="15"/>
      <c r="X6" s="95">
        <f>SUM(AA6:AD6)</f>
        <v>1086000</v>
      </c>
      <c r="Y6" s="92" t="s">
        <v>794</v>
      </c>
      <c r="Z6" s="77" t="s">
        <v>638</v>
      </c>
      <c r="AA6" s="123"/>
      <c r="AB6" s="123"/>
      <c r="AC6" s="123">
        <v>1086000</v>
      </c>
      <c r="AD6" s="123"/>
      <c r="AE6" s="123"/>
      <c r="AF6" s="123"/>
      <c r="AG6" s="123"/>
      <c r="AH6" s="123"/>
    </row>
    <row r="7" spans="1:34" s="13" customFormat="1" ht="36.75" customHeight="1" x14ac:dyDescent="0.25">
      <c r="A7" s="11" t="s">
        <v>277</v>
      </c>
      <c r="B7" s="77" t="s">
        <v>285</v>
      </c>
      <c r="C7" s="91" t="s">
        <v>560</v>
      </c>
      <c r="D7" s="11" t="s">
        <v>177</v>
      </c>
      <c r="E7" s="76" t="s">
        <v>297</v>
      </c>
      <c r="F7" s="11" t="s">
        <v>513</v>
      </c>
      <c r="G7" s="83"/>
      <c r="H7" s="83"/>
      <c r="I7" s="80"/>
      <c r="J7" s="80"/>
      <c r="K7" s="80"/>
      <c r="L7" s="80"/>
      <c r="M7" s="78"/>
      <c r="N7" s="84"/>
      <c r="O7" s="154"/>
      <c r="P7" s="11" t="s">
        <v>174</v>
      </c>
      <c r="Q7" s="11"/>
      <c r="R7" s="15"/>
      <c r="S7" s="15"/>
      <c r="T7" s="15"/>
      <c r="U7" s="15"/>
      <c r="V7" s="15"/>
      <c r="W7" s="15"/>
      <c r="X7" s="95">
        <v>6000</v>
      </c>
      <c r="Y7" s="92" t="s">
        <v>163</v>
      </c>
      <c r="Z7" s="93" t="s">
        <v>7</v>
      </c>
      <c r="AA7" s="123">
        <v>6000</v>
      </c>
      <c r="AB7" s="123"/>
      <c r="AC7" s="123"/>
      <c r="AD7" s="123"/>
      <c r="AE7" s="123"/>
      <c r="AF7" s="123"/>
      <c r="AG7" s="123"/>
      <c r="AH7" s="123"/>
    </row>
    <row r="8" spans="1:34" s="13" customFormat="1" ht="73.5" customHeight="1" x14ac:dyDescent="0.25">
      <c r="A8" s="11" t="s">
        <v>277</v>
      </c>
      <c r="B8" s="77" t="s">
        <v>285</v>
      </c>
      <c r="C8" s="91" t="s">
        <v>21</v>
      </c>
      <c r="D8" s="11" t="s">
        <v>85</v>
      </c>
      <c r="E8" s="76" t="s">
        <v>298</v>
      </c>
      <c r="F8" s="11" t="s">
        <v>808</v>
      </c>
      <c r="G8" s="83"/>
      <c r="H8" s="83"/>
      <c r="I8" s="80"/>
      <c r="J8" s="80"/>
      <c r="K8" s="80"/>
      <c r="L8" s="80"/>
      <c r="M8" s="78"/>
      <c r="N8" s="84"/>
      <c r="O8" s="154"/>
      <c r="P8" s="11" t="s">
        <v>174</v>
      </c>
      <c r="Q8" s="11"/>
      <c r="R8" s="7"/>
      <c r="S8" s="15"/>
      <c r="T8" s="15"/>
      <c r="U8" s="15"/>
      <c r="V8" s="15"/>
      <c r="W8" s="15"/>
      <c r="X8" s="95">
        <f>450*12*5</f>
        <v>27000</v>
      </c>
      <c r="Y8" s="92" t="s">
        <v>793</v>
      </c>
      <c r="Z8" s="93" t="s">
        <v>7</v>
      </c>
      <c r="AA8" s="123">
        <v>27000</v>
      </c>
      <c r="AB8" s="123"/>
      <c r="AC8" s="123"/>
      <c r="AD8" s="123"/>
      <c r="AE8" s="123"/>
      <c r="AF8" s="123"/>
      <c r="AG8" s="123"/>
      <c r="AH8" s="123"/>
    </row>
    <row r="9" spans="1:34" s="13" customFormat="1" ht="73.5" customHeight="1" x14ac:dyDescent="0.25">
      <c r="A9" s="11" t="s">
        <v>277</v>
      </c>
      <c r="B9" s="77" t="s">
        <v>285</v>
      </c>
      <c r="C9" s="91" t="s">
        <v>561</v>
      </c>
      <c r="D9" s="11" t="s">
        <v>603</v>
      </c>
      <c r="E9" s="76" t="s">
        <v>299</v>
      </c>
      <c r="F9" s="11" t="s">
        <v>395</v>
      </c>
      <c r="G9" s="83"/>
      <c r="H9" s="83"/>
      <c r="I9" s="80"/>
      <c r="J9" s="83" t="s">
        <v>74</v>
      </c>
      <c r="K9" s="80"/>
      <c r="L9" s="80"/>
      <c r="M9" s="78"/>
      <c r="N9" s="84"/>
      <c r="O9" s="154"/>
      <c r="P9" s="11" t="s">
        <v>174</v>
      </c>
      <c r="Q9" s="11" t="s">
        <v>394</v>
      </c>
      <c r="R9" s="15"/>
      <c r="S9" s="15"/>
      <c r="T9" s="15"/>
      <c r="U9" s="15"/>
      <c r="V9" s="15"/>
      <c r="W9" s="15"/>
      <c r="X9" s="95">
        <v>0</v>
      </c>
      <c r="Y9" s="92" t="s">
        <v>162</v>
      </c>
      <c r="Z9" s="92" t="s">
        <v>7</v>
      </c>
      <c r="AA9" s="123">
        <v>0</v>
      </c>
      <c r="AB9" s="123"/>
      <c r="AC9" s="123"/>
      <c r="AD9" s="123"/>
      <c r="AE9" s="123"/>
      <c r="AF9" s="123"/>
      <c r="AG9" s="123"/>
      <c r="AH9" s="123"/>
    </row>
    <row r="10" spans="1:34" s="13" customFormat="1" ht="73.5" customHeight="1" x14ac:dyDescent="0.25">
      <c r="A10" s="11" t="s">
        <v>277</v>
      </c>
      <c r="B10" s="77" t="s">
        <v>287</v>
      </c>
      <c r="C10" s="91" t="s">
        <v>562</v>
      </c>
      <c r="D10" s="11" t="s">
        <v>604</v>
      </c>
      <c r="E10" s="76" t="s">
        <v>302</v>
      </c>
      <c r="F10" s="11" t="s">
        <v>789</v>
      </c>
      <c r="G10" s="80"/>
      <c r="H10" s="83"/>
      <c r="I10" s="80"/>
      <c r="J10" s="80"/>
      <c r="K10" s="80"/>
      <c r="L10" s="80"/>
      <c r="M10" s="78"/>
      <c r="N10" s="84"/>
      <c r="O10" s="154" t="s">
        <v>791</v>
      </c>
      <c r="P10" s="11" t="s">
        <v>174</v>
      </c>
      <c r="Q10" s="11" t="s">
        <v>96</v>
      </c>
      <c r="R10" s="5"/>
      <c r="S10" s="17"/>
      <c r="T10" s="17"/>
      <c r="U10" s="17"/>
      <c r="V10" s="17"/>
      <c r="W10" s="15"/>
      <c r="X10" s="95">
        <v>0</v>
      </c>
      <c r="Y10" s="92" t="s">
        <v>162</v>
      </c>
      <c r="Z10" s="93" t="s">
        <v>7</v>
      </c>
      <c r="AA10" s="123">
        <v>0</v>
      </c>
      <c r="AB10" s="123"/>
      <c r="AC10" s="123"/>
      <c r="AD10" s="123"/>
      <c r="AE10" s="123"/>
      <c r="AF10" s="123"/>
      <c r="AG10" s="123"/>
      <c r="AH10" s="123"/>
    </row>
    <row r="11" spans="1:34" s="13" customFormat="1" ht="73.5" customHeight="1" x14ac:dyDescent="0.25">
      <c r="A11" s="11" t="s">
        <v>277</v>
      </c>
      <c r="B11" s="77" t="s">
        <v>287</v>
      </c>
      <c r="C11" s="91" t="s">
        <v>562</v>
      </c>
      <c r="D11" s="11" t="s">
        <v>604</v>
      </c>
      <c r="E11" s="76" t="s">
        <v>300</v>
      </c>
      <c r="F11" s="11" t="s">
        <v>795</v>
      </c>
      <c r="G11" s="80"/>
      <c r="H11" s="83"/>
      <c r="I11" s="80"/>
      <c r="J11" s="80"/>
      <c r="K11" s="80"/>
      <c r="L11" s="80"/>
      <c r="M11" s="78"/>
      <c r="N11" s="84"/>
      <c r="O11" s="154" t="s">
        <v>791</v>
      </c>
      <c r="P11" s="11" t="s">
        <v>174</v>
      </c>
      <c r="Q11" s="11" t="s">
        <v>96</v>
      </c>
      <c r="R11" s="5"/>
      <c r="S11" s="17"/>
      <c r="T11" s="5"/>
      <c r="U11" s="5"/>
      <c r="V11" s="5"/>
      <c r="W11" s="5"/>
      <c r="X11" s="95">
        <v>4500</v>
      </c>
      <c r="Y11" s="92" t="s">
        <v>469</v>
      </c>
      <c r="Z11" s="93" t="s">
        <v>7</v>
      </c>
      <c r="AA11" s="123">
        <v>4900</v>
      </c>
      <c r="AB11" s="123"/>
      <c r="AC11" s="123"/>
      <c r="AD11" s="123"/>
      <c r="AE11" s="123"/>
      <c r="AF11" s="123"/>
      <c r="AG11" s="123"/>
      <c r="AH11" s="123"/>
    </row>
    <row r="12" spans="1:34" s="13" customFormat="1" ht="36" customHeight="1" x14ac:dyDescent="0.25">
      <c r="A12" s="11" t="s">
        <v>277</v>
      </c>
      <c r="B12" s="77" t="s">
        <v>287</v>
      </c>
      <c r="C12" s="91" t="s">
        <v>562</v>
      </c>
      <c r="D12" s="11" t="s">
        <v>604</v>
      </c>
      <c r="E12" s="76" t="s">
        <v>301</v>
      </c>
      <c r="F12" s="11" t="s">
        <v>514</v>
      </c>
      <c r="G12" s="80"/>
      <c r="H12" s="83"/>
      <c r="I12" s="80"/>
      <c r="J12" s="80"/>
      <c r="K12" s="80"/>
      <c r="L12" s="80"/>
      <c r="M12" s="78"/>
      <c r="N12" s="84"/>
      <c r="O12" s="154" t="s">
        <v>791</v>
      </c>
      <c r="P12" s="11" t="s">
        <v>174</v>
      </c>
      <c r="Q12" s="11" t="s">
        <v>96</v>
      </c>
      <c r="R12" s="17"/>
      <c r="S12" s="17"/>
      <c r="T12" s="5"/>
      <c r="U12" s="5"/>
      <c r="V12" s="5"/>
      <c r="W12" s="5"/>
      <c r="X12" s="95">
        <v>0</v>
      </c>
      <c r="Y12" s="92" t="s">
        <v>162</v>
      </c>
      <c r="Z12" s="93" t="s">
        <v>7</v>
      </c>
      <c r="AA12" s="123">
        <v>0</v>
      </c>
      <c r="AB12" s="123"/>
      <c r="AC12" s="123"/>
      <c r="AD12" s="123"/>
      <c r="AE12" s="123"/>
      <c r="AF12" s="123"/>
      <c r="AG12" s="123"/>
      <c r="AH12" s="123"/>
    </row>
    <row r="13" spans="1:34" s="13" customFormat="1" ht="36" customHeight="1" x14ac:dyDescent="0.25">
      <c r="A13" s="11" t="s">
        <v>277</v>
      </c>
      <c r="B13" s="77" t="s">
        <v>287</v>
      </c>
      <c r="C13" s="91" t="s">
        <v>563</v>
      </c>
      <c r="D13" s="11" t="s">
        <v>605</v>
      </c>
      <c r="E13" s="76" t="s">
        <v>308</v>
      </c>
      <c r="F13" s="11" t="s">
        <v>833</v>
      </c>
      <c r="G13" s="80"/>
      <c r="H13" s="83"/>
      <c r="I13" s="80"/>
      <c r="J13" s="80"/>
      <c r="K13" s="80"/>
      <c r="L13" s="80"/>
      <c r="M13" s="78"/>
      <c r="N13" s="84"/>
      <c r="O13" s="154" t="s">
        <v>834</v>
      </c>
      <c r="P13" s="11" t="s">
        <v>393</v>
      </c>
      <c r="Q13" s="11" t="s">
        <v>4</v>
      </c>
      <c r="R13" s="5"/>
      <c r="S13" s="17"/>
      <c r="T13" s="5"/>
      <c r="U13" s="5"/>
      <c r="V13" s="5"/>
      <c r="W13" s="5"/>
      <c r="X13" s="95">
        <v>0</v>
      </c>
      <c r="Y13" s="92" t="s">
        <v>832</v>
      </c>
      <c r="Z13" s="93" t="s">
        <v>7</v>
      </c>
      <c r="AA13" s="123">
        <v>0</v>
      </c>
      <c r="AB13" s="123"/>
      <c r="AC13" s="123"/>
      <c r="AD13" s="123"/>
      <c r="AE13" s="123"/>
      <c r="AF13" s="123"/>
      <c r="AG13" s="123"/>
      <c r="AH13" s="123"/>
    </row>
    <row r="14" spans="1:34" s="13" customFormat="1" ht="84.75" customHeight="1" x14ac:dyDescent="0.25">
      <c r="A14" s="11" t="s">
        <v>277</v>
      </c>
      <c r="B14" s="77" t="s">
        <v>287</v>
      </c>
      <c r="C14" s="91" t="s">
        <v>563</v>
      </c>
      <c r="D14" s="11" t="s">
        <v>605</v>
      </c>
      <c r="E14" s="76" t="s">
        <v>307</v>
      </c>
      <c r="F14" s="11" t="s">
        <v>828</v>
      </c>
      <c r="G14" s="80"/>
      <c r="H14" s="83"/>
      <c r="I14" s="80"/>
      <c r="J14" s="80"/>
      <c r="K14" s="80"/>
      <c r="L14" s="80"/>
      <c r="M14" s="78"/>
      <c r="N14" s="84"/>
      <c r="O14" s="154" t="s">
        <v>834</v>
      </c>
      <c r="P14" s="11" t="s">
        <v>393</v>
      </c>
      <c r="Q14" s="11" t="s">
        <v>4</v>
      </c>
      <c r="R14" s="17"/>
      <c r="S14" s="17"/>
      <c r="T14" s="17"/>
      <c r="U14" s="17"/>
      <c r="V14" s="17"/>
      <c r="W14" s="17"/>
      <c r="X14" s="95">
        <f>400*10</f>
        <v>4000</v>
      </c>
      <c r="Y14" s="92" t="s">
        <v>502</v>
      </c>
      <c r="Z14" s="92" t="s">
        <v>7</v>
      </c>
      <c r="AA14" s="123">
        <v>4000</v>
      </c>
      <c r="AB14" s="123"/>
      <c r="AC14" s="123"/>
      <c r="AD14" s="123"/>
      <c r="AE14" s="123"/>
      <c r="AF14" s="123"/>
      <c r="AG14" s="123"/>
      <c r="AH14" s="123"/>
    </row>
    <row r="15" spans="1:34" s="13" customFormat="1" ht="60.75" customHeight="1" x14ac:dyDescent="0.25">
      <c r="A15" s="11" t="s">
        <v>277</v>
      </c>
      <c r="B15" s="77" t="s">
        <v>287</v>
      </c>
      <c r="C15" s="91" t="s">
        <v>563</v>
      </c>
      <c r="D15" s="11" t="s">
        <v>605</v>
      </c>
      <c r="E15" s="76" t="s">
        <v>306</v>
      </c>
      <c r="F15" s="11" t="s">
        <v>515</v>
      </c>
      <c r="G15" s="80"/>
      <c r="H15" s="83"/>
      <c r="I15" s="80"/>
      <c r="J15" s="80"/>
      <c r="K15" s="80"/>
      <c r="L15" s="80"/>
      <c r="M15" s="78"/>
      <c r="N15" s="84"/>
      <c r="O15" s="154" t="s">
        <v>827</v>
      </c>
      <c r="P15" s="11" t="s">
        <v>174</v>
      </c>
      <c r="Q15" s="11" t="s">
        <v>96</v>
      </c>
      <c r="R15" s="5"/>
      <c r="S15" s="15"/>
      <c r="T15" s="15"/>
      <c r="U15" s="15"/>
      <c r="V15" s="15"/>
      <c r="W15" s="15"/>
      <c r="X15" s="95">
        <f>500*10*5</f>
        <v>25000</v>
      </c>
      <c r="Y15" s="92" t="s">
        <v>503</v>
      </c>
      <c r="Z15" s="77" t="s">
        <v>7</v>
      </c>
      <c r="AA15" s="123">
        <v>25000</v>
      </c>
      <c r="AB15" s="123"/>
      <c r="AC15" s="123"/>
      <c r="AD15" s="123"/>
      <c r="AE15" s="123"/>
      <c r="AF15" s="123"/>
      <c r="AG15" s="123"/>
      <c r="AH15" s="123"/>
    </row>
    <row r="16" spans="1:34" s="13" customFormat="1" ht="36.75" customHeight="1" x14ac:dyDescent="0.25">
      <c r="A16" s="11" t="s">
        <v>277</v>
      </c>
      <c r="B16" s="77" t="s">
        <v>287</v>
      </c>
      <c r="C16" s="91" t="s">
        <v>563</v>
      </c>
      <c r="D16" s="11" t="s">
        <v>605</v>
      </c>
      <c r="E16" s="76" t="s">
        <v>303</v>
      </c>
      <c r="F16" s="11" t="s">
        <v>796</v>
      </c>
      <c r="G16" s="80" t="s">
        <v>9</v>
      </c>
      <c r="H16" s="83"/>
      <c r="I16" s="80"/>
      <c r="J16" s="80"/>
      <c r="K16" s="80"/>
      <c r="L16" s="80"/>
      <c r="M16" s="78"/>
      <c r="N16" s="84"/>
      <c r="O16" s="154"/>
      <c r="P16" s="11" t="s">
        <v>174</v>
      </c>
      <c r="Q16" s="11"/>
      <c r="R16" s="7"/>
      <c r="S16" s="7"/>
      <c r="T16" s="15"/>
      <c r="U16" s="7"/>
      <c r="V16" s="7"/>
      <c r="W16" s="7"/>
      <c r="X16" s="95">
        <v>15000</v>
      </c>
      <c r="Y16" s="92" t="s">
        <v>163</v>
      </c>
      <c r="Z16" s="93" t="s">
        <v>7</v>
      </c>
      <c r="AA16" s="123">
        <v>15000</v>
      </c>
      <c r="AB16" s="123"/>
      <c r="AC16" s="123"/>
      <c r="AD16" s="123"/>
      <c r="AE16" s="123"/>
      <c r="AF16" s="123"/>
      <c r="AG16" s="123"/>
      <c r="AH16" s="123"/>
    </row>
    <row r="17" spans="1:34" s="13" customFormat="1" ht="36" customHeight="1" x14ac:dyDescent="0.25">
      <c r="A17" s="11" t="s">
        <v>277</v>
      </c>
      <c r="B17" s="77" t="s">
        <v>287</v>
      </c>
      <c r="C17" s="91" t="s">
        <v>563</v>
      </c>
      <c r="D17" s="11" t="s">
        <v>605</v>
      </c>
      <c r="E17" s="76" t="s">
        <v>304</v>
      </c>
      <c r="F17" s="11" t="s">
        <v>829</v>
      </c>
      <c r="G17" s="80"/>
      <c r="H17" s="83" t="s">
        <v>16</v>
      </c>
      <c r="I17" s="80"/>
      <c r="J17" s="80"/>
      <c r="K17" s="80"/>
      <c r="L17" s="80"/>
      <c r="M17" s="78"/>
      <c r="N17" s="84"/>
      <c r="O17" s="154" t="s">
        <v>827</v>
      </c>
      <c r="P17" s="11" t="s">
        <v>174</v>
      </c>
      <c r="Q17" s="11" t="s">
        <v>96</v>
      </c>
      <c r="R17" s="15"/>
      <c r="S17" s="15"/>
      <c r="T17" s="15"/>
      <c r="U17" s="15"/>
      <c r="V17" s="15"/>
      <c r="W17" s="15"/>
      <c r="X17" s="95">
        <v>0</v>
      </c>
      <c r="Y17" s="92" t="s">
        <v>162</v>
      </c>
      <c r="Z17" s="77" t="s">
        <v>7</v>
      </c>
      <c r="AA17" s="123">
        <v>0</v>
      </c>
      <c r="AB17" s="123"/>
      <c r="AC17" s="123"/>
      <c r="AD17" s="123"/>
      <c r="AE17" s="123"/>
      <c r="AF17" s="123"/>
      <c r="AG17" s="123"/>
      <c r="AH17" s="123"/>
    </row>
    <row r="18" spans="1:34" s="13" customFormat="1" ht="36" customHeight="1" x14ac:dyDescent="0.25">
      <c r="A18" s="11" t="s">
        <v>277</v>
      </c>
      <c r="B18" s="77" t="s">
        <v>287</v>
      </c>
      <c r="C18" s="91" t="s">
        <v>563</v>
      </c>
      <c r="D18" s="11" t="s">
        <v>605</v>
      </c>
      <c r="E18" s="76" t="s">
        <v>305</v>
      </c>
      <c r="F18" s="11" t="s">
        <v>516</v>
      </c>
      <c r="G18" s="80"/>
      <c r="H18" s="83"/>
      <c r="I18" s="80"/>
      <c r="J18" s="80"/>
      <c r="K18" s="80"/>
      <c r="L18" s="80"/>
      <c r="M18" s="78"/>
      <c r="N18" s="84"/>
      <c r="O18" s="154" t="s">
        <v>827</v>
      </c>
      <c r="P18" s="11" t="s">
        <v>8</v>
      </c>
      <c r="Q18" s="11" t="s">
        <v>396</v>
      </c>
      <c r="R18" s="5"/>
      <c r="S18" s="17"/>
      <c r="T18" s="17"/>
      <c r="U18" s="17"/>
      <c r="V18" s="17"/>
      <c r="W18" s="5"/>
      <c r="X18" s="95">
        <v>0</v>
      </c>
      <c r="Y18" s="92" t="s">
        <v>162</v>
      </c>
      <c r="Z18" s="93" t="s">
        <v>7</v>
      </c>
      <c r="AA18" s="123">
        <v>0</v>
      </c>
      <c r="AB18" s="123"/>
      <c r="AC18" s="123"/>
      <c r="AD18" s="123"/>
      <c r="AE18" s="123"/>
      <c r="AF18" s="123"/>
      <c r="AG18" s="123"/>
      <c r="AH18" s="123"/>
    </row>
    <row r="19" spans="1:34" s="13" customFormat="1" ht="57" customHeight="1" x14ac:dyDescent="0.25">
      <c r="A19" s="11" t="s">
        <v>277</v>
      </c>
      <c r="B19" s="77" t="s">
        <v>287</v>
      </c>
      <c r="C19" s="91" t="s">
        <v>563</v>
      </c>
      <c r="D19" s="11" t="s">
        <v>605</v>
      </c>
      <c r="E19" s="76" t="s">
        <v>831</v>
      </c>
      <c r="F19" s="11" t="s">
        <v>751</v>
      </c>
      <c r="G19" s="80"/>
      <c r="H19" s="83"/>
      <c r="I19" s="80"/>
      <c r="J19" s="80"/>
      <c r="K19" s="80"/>
      <c r="L19" s="80"/>
      <c r="M19" s="78"/>
      <c r="N19" s="84"/>
      <c r="O19" s="154" t="s">
        <v>827</v>
      </c>
      <c r="P19" s="11" t="s">
        <v>174</v>
      </c>
      <c r="Q19" s="11" t="s">
        <v>517</v>
      </c>
      <c r="R19" s="5"/>
      <c r="S19" s="15"/>
      <c r="T19" s="15"/>
      <c r="U19" s="15"/>
      <c r="V19" s="15"/>
      <c r="W19" s="15"/>
      <c r="X19" s="95">
        <v>0</v>
      </c>
      <c r="Y19" s="92" t="s">
        <v>162</v>
      </c>
      <c r="Z19" s="93" t="s">
        <v>7</v>
      </c>
      <c r="AA19" s="123">
        <v>0</v>
      </c>
      <c r="AB19" s="123"/>
      <c r="AC19" s="123"/>
      <c r="AD19" s="123"/>
      <c r="AE19" s="123"/>
      <c r="AF19" s="123"/>
      <c r="AG19" s="123"/>
      <c r="AH19" s="123"/>
    </row>
    <row r="20" spans="1:34" s="13" customFormat="1" ht="57" customHeight="1" x14ac:dyDescent="0.25">
      <c r="A20" s="11" t="s">
        <v>277</v>
      </c>
      <c r="B20" s="77" t="s">
        <v>420</v>
      </c>
      <c r="C20" s="91" t="s">
        <v>11</v>
      </c>
      <c r="D20" s="11" t="s">
        <v>606</v>
      </c>
      <c r="E20" s="76" t="s">
        <v>309</v>
      </c>
      <c r="F20" s="11" t="s">
        <v>547</v>
      </c>
      <c r="G20" s="80"/>
      <c r="H20" s="83"/>
      <c r="I20" s="80"/>
      <c r="J20" s="80"/>
      <c r="K20" s="80"/>
      <c r="L20" s="80"/>
      <c r="M20" s="78"/>
      <c r="N20" s="84"/>
      <c r="O20" s="154"/>
      <c r="P20" s="11" t="s">
        <v>174</v>
      </c>
      <c r="Q20" s="11" t="s">
        <v>519</v>
      </c>
      <c r="R20" s="15"/>
      <c r="S20" s="15"/>
      <c r="T20" s="15"/>
      <c r="U20" s="15"/>
      <c r="V20" s="15"/>
      <c r="W20" s="15"/>
      <c r="X20" s="95">
        <v>0</v>
      </c>
      <c r="Y20" s="92" t="s">
        <v>84</v>
      </c>
      <c r="Z20" s="93" t="s">
        <v>7</v>
      </c>
      <c r="AA20" s="123">
        <v>0</v>
      </c>
      <c r="AB20" s="123"/>
      <c r="AC20" s="123"/>
      <c r="AD20" s="123"/>
      <c r="AE20" s="123"/>
      <c r="AF20" s="123"/>
      <c r="AG20" s="123"/>
      <c r="AH20" s="123"/>
    </row>
    <row r="21" spans="1:34" s="13" customFormat="1" ht="61.5" customHeight="1" x14ac:dyDescent="0.25">
      <c r="A21" s="11" t="s">
        <v>277</v>
      </c>
      <c r="B21" s="77" t="s">
        <v>420</v>
      </c>
      <c r="C21" s="91" t="s">
        <v>22</v>
      </c>
      <c r="D21" s="11" t="s">
        <v>607</v>
      </c>
      <c r="E21" s="76" t="s">
        <v>310</v>
      </c>
      <c r="F21" s="11" t="s">
        <v>752</v>
      </c>
      <c r="G21" s="83"/>
      <c r="H21" s="83"/>
      <c r="I21" s="80"/>
      <c r="J21" s="80"/>
      <c r="K21" s="80"/>
      <c r="L21" s="80"/>
      <c r="M21" s="78"/>
      <c r="N21" s="84"/>
      <c r="O21" s="154"/>
      <c r="P21" s="11" t="s">
        <v>174</v>
      </c>
      <c r="Q21" s="11"/>
      <c r="R21" s="7"/>
      <c r="S21" s="15"/>
      <c r="T21" s="15"/>
      <c r="U21" s="15"/>
      <c r="V21" s="15"/>
      <c r="W21" s="15"/>
      <c r="X21" s="95">
        <f>3000*5</f>
        <v>15000</v>
      </c>
      <c r="Y21" s="92" t="s">
        <v>498</v>
      </c>
      <c r="Z21" s="93" t="s">
        <v>7</v>
      </c>
      <c r="AA21" s="123">
        <v>5000</v>
      </c>
      <c r="AB21" s="123"/>
      <c r="AC21" s="123"/>
      <c r="AD21" s="123"/>
      <c r="AE21" s="123">
        <v>10000</v>
      </c>
      <c r="AF21" s="123"/>
      <c r="AG21" s="123"/>
      <c r="AH21" s="123"/>
    </row>
    <row r="22" spans="1:34" s="13" customFormat="1" ht="41.25" customHeight="1" x14ac:dyDescent="0.25">
      <c r="A22" s="11" t="s">
        <v>278</v>
      </c>
      <c r="B22" s="77" t="s">
        <v>284</v>
      </c>
      <c r="C22" s="91" t="s">
        <v>564</v>
      </c>
      <c r="D22" s="11" t="s">
        <v>83</v>
      </c>
      <c r="E22" s="76" t="s">
        <v>312</v>
      </c>
      <c r="F22" s="11" t="s">
        <v>518</v>
      </c>
      <c r="G22" s="83"/>
      <c r="H22" s="83"/>
      <c r="I22" s="80"/>
      <c r="J22" s="80"/>
      <c r="K22" s="80"/>
      <c r="L22" s="80"/>
      <c r="M22" s="78"/>
      <c r="N22" s="84"/>
      <c r="O22" s="154"/>
      <c r="P22" s="11" t="s">
        <v>174</v>
      </c>
      <c r="Q22" s="98" t="s">
        <v>394</v>
      </c>
      <c r="R22" s="7"/>
      <c r="S22" s="15"/>
      <c r="T22" s="15"/>
      <c r="U22" s="8"/>
      <c r="V22" s="8"/>
      <c r="W22" s="8"/>
      <c r="X22" s="95">
        <v>0</v>
      </c>
      <c r="Y22" s="92" t="s">
        <v>162</v>
      </c>
      <c r="Z22" s="77" t="s">
        <v>7</v>
      </c>
      <c r="AA22" s="123">
        <v>0</v>
      </c>
      <c r="AB22" s="123"/>
      <c r="AC22" s="123"/>
      <c r="AD22" s="123"/>
      <c r="AE22" s="123"/>
      <c r="AF22" s="123"/>
      <c r="AG22" s="123"/>
      <c r="AH22" s="123"/>
    </row>
    <row r="23" spans="1:34" s="13" customFormat="1" ht="49.5" customHeight="1" x14ac:dyDescent="0.25">
      <c r="A23" s="11" t="s">
        <v>278</v>
      </c>
      <c r="B23" s="77" t="s">
        <v>284</v>
      </c>
      <c r="C23" s="91" t="s">
        <v>564</v>
      </c>
      <c r="D23" s="11" t="s">
        <v>83</v>
      </c>
      <c r="E23" s="76" t="s">
        <v>311</v>
      </c>
      <c r="F23" s="11" t="s">
        <v>182</v>
      </c>
      <c r="G23" s="83"/>
      <c r="H23" s="83" t="s">
        <v>13</v>
      </c>
      <c r="I23" s="80"/>
      <c r="J23" s="80" t="s">
        <v>86</v>
      </c>
      <c r="K23" s="80" t="s">
        <v>14</v>
      </c>
      <c r="L23" s="80"/>
      <c r="M23" s="78"/>
      <c r="N23" s="84"/>
      <c r="O23" s="154" t="s">
        <v>827</v>
      </c>
      <c r="P23" s="11" t="s">
        <v>174</v>
      </c>
      <c r="Q23" s="11"/>
      <c r="R23" s="15"/>
      <c r="S23" s="15"/>
      <c r="T23" s="15"/>
      <c r="U23" s="15"/>
      <c r="V23" s="15"/>
      <c r="W23" s="15"/>
      <c r="X23" s="95">
        <v>0</v>
      </c>
      <c r="Y23" s="92" t="s">
        <v>162</v>
      </c>
      <c r="Z23" s="77" t="s">
        <v>7</v>
      </c>
      <c r="AA23" s="123">
        <v>0</v>
      </c>
      <c r="AB23" s="123"/>
      <c r="AC23" s="123"/>
      <c r="AD23" s="123"/>
      <c r="AE23" s="123"/>
      <c r="AF23" s="123"/>
      <c r="AG23" s="123"/>
      <c r="AH23" s="123"/>
    </row>
    <row r="24" spans="1:34" s="13" customFormat="1" ht="24.75" customHeight="1" x14ac:dyDescent="0.25">
      <c r="A24" s="11" t="s">
        <v>278</v>
      </c>
      <c r="B24" s="77" t="s">
        <v>286</v>
      </c>
      <c r="C24" s="91" t="s">
        <v>565</v>
      </c>
      <c r="D24" s="11" t="s">
        <v>87</v>
      </c>
      <c r="E24" s="76" t="s">
        <v>313</v>
      </c>
      <c r="F24" s="11" t="s">
        <v>170</v>
      </c>
      <c r="G24" s="80"/>
      <c r="H24" s="83"/>
      <c r="I24" s="80"/>
      <c r="J24" s="80"/>
      <c r="K24" s="80"/>
      <c r="L24" s="80"/>
      <c r="M24" s="78"/>
      <c r="N24" s="84"/>
      <c r="O24" s="155"/>
      <c r="P24" s="100" t="s">
        <v>174</v>
      </c>
      <c r="Q24" s="98" t="s">
        <v>394</v>
      </c>
      <c r="R24" s="15"/>
      <c r="S24" s="15"/>
      <c r="T24" s="15"/>
      <c r="U24" s="15"/>
      <c r="V24" s="15"/>
      <c r="W24" s="15"/>
      <c r="X24" s="95">
        <v>0</v>
      </c>
      <c r="Y24" s="92" t="s">
        <v>499</v>
      </c>
      <c r="Z24" s="94" t="s">
        <v>7</v>
      </c>
      <c r="AA24" s="123">
        <v>0</v>
      </c>
      <c r="AB24" s="123"/>
      <c r="AC24" s="123"/>
      <c r="AD24" s="123"/>
      <c r="AE24" s="123"/>
      <c r="AF24" s="123"/>
      <c r="AG24" s="123"/>
      <c r="AH24" s="123"/>
    </row>
    <row r="25" spans="1:34" s="13" customFormat="1" ht="49.5" customHeight="1" x14ac:dyDescent="0.25">
      <c r="A25" s="11" t="s">
        <v>278</v>
      </c>
      <c r="B25" s="11" t="s">
        <v>286</v>
      </c>
      <c r="C25" s="91" t="s">
        <v>565</v>
      </c>
      <c r="D25" s="11" t="s">
        <v>87</v>
      </c>
      <c r="E25" s="76" t="s">
        <v>314</v>
      </c>
      <c r="F25" s="11" t="s">
        <v>190</v>
      </c>
      <c r="G25" s="80"/>
      <c r="H25" s="80"/>
      <c r="I25" s="80"/>
      <c r="J25" s="80"/>
      <c r="K25" s="80"/>
      <c r="L25" s="80"/>
      <c r="M25" s="78"/>
      <c r="N25" s="84"/>
      <c r="O25" s="154"/>
      <c r="P25" s="11" t="s">
        <v>519</v>
      </c>
      <c r="Q25" s="11"/>
      <c r="R25" s="15"/>
      <c r="S25" s="15"/>
      <c r="T25" s="15"/>
      <c r="U25" s="15"/>
      <c r="V25" s="15"/>
      <c r="W25" s="15"/>
      <c r="X25" s="95">
        <v>0</v>
      </c>
      <c r="Y25" s="92" t="s">
        <v>162</v>
      </c>
      <c r="Z25" s="77" t="s">
        <v>7</v>
      </c>
      <c r="AA25" s="123">
        <v>0</v>
      </c>
      <c r="AB25" s="123"/>
      <c r="AC25" s="123"/>
      <c r="AD25" s="123"/>
      <c r="AE25" s="123"/>
      <c r="AF25" s="123"/>
      <c r="AG25" s="123"/>
      <c r="AH25" s="123"/>
    </row>
    <row r="26" spans="1:34" s="13" customFormat="1" ht="72.75" customHeight="1" x14ac:dyDescent="0.25">
      <c r="A26" s="11" t="s">
        <v>278</v>
      </c>
      <c r="B26" s="11" t="s">
        <v>288</v>
      </c>
      <c r="C26" s="91" t="s">
        <v>566</v>
      </c>
      <c r="D26" s="11" t="s">
        <v>88</v>
      </c>
      <c r="E26" s="76" t="s">
        <v>316</v>
      </c>
      <c r="F26" s="11" t="s">
        <v>797</v>
      </c>
      <c r="G26" s="80"/>
      <c r="H26" s="80" t="s">
        <v>15</v>
      </c>
      <c r="I26" s="80"/>
      <c r="J26" s="80"/>
      <c r="K26" s="80"/>
      <c r="L26" s="80"/>
      <c r="M26" s="78"/>
      <c r="N26" s="84"/>
      <c r="O26" s="154"/>
      <c r="P26" s="11" t="s">
        <v>174</v>
      </c>
      <c r="Q26" s="11" t="s">
        <v>394</v>
      </c>
      <c r="R26" s="8"/>
      <c r="S26" s="8"/>
      <c r="T26" s="15"/>
      <c r="U26" s="15"/>
      <c r="V26" s="15"/>
      <c r="W26" s="15"/>
      <c r="X26" s="95">
        <f>SUM(AA26:AD26)</f>
        <v>4707000</v>
      </c>
      <c r="Y26" s="92" t="s">
        <v>794</v>
      </c>
      <c r="Z26" s="77" t="s">
        <v>548</v>
      </c>
      <c r="AA26" s="123">
        <v>4707000</v>
      </c>
      <c r="AB26" s="123"/>
      <c r="AC26" s="123"/>
      <c r="AD26" s="156"/>
      <c r="AE26" s="123"/>
      <c r="AF26" s="123"/>
      <c r="AG26" s="123"/>
      <c r="AH26" s="123"/>
    </row>
    <row r="27" spans="1:34" s="13" customFormat="1" ht="72.75" customHeight="1" x14ac:dyDescent="0.25">
      <c r="A27" s="11" t="s">
        <v>278</v>
      </c>
      <c r="B27" s="11" t="s">
        <v>288</v>
      </c>
      <c r="C27" s="91" t="s">
        <v>566</v>
      </c>
      <c r="D27" s="11" t="s">
        <v>88</v>
      </c>
      <c r="E27" s="76" t="s">
        <v>315</v>
      </c>
      <c r="F27" s="11" t="s">
        <v>474</v>
      </c>
      <c r="G27" s="80"/>
      <c r="H27" s="80"/>
      <c r="I27" s="80"/>
      <c r="J27" s="80"/>
      <c r="K27" s="80"/>
      <c r="L27" s="80"/>
      <c r="M27" s="78"/>
      <c r="N27" s="84"/>
      <c r="O27" s="154"/>
      <c r="P27" s="11" t="s">
        <v>174</v>
      </c>
      <c r="Q27" s="11" t="s">
        <v>394</v>
      </c>
      <c r="R27" s="15"/>
      <c r="S27" s="15"/>
      <c r="T27" s="15"/>
      <c r="U27" s="15"/>
      <c r="V27" s="15"/>
      <c r="W27" s="15"/>
      <c r="X27" s="95">
        <f>SUM(AA27:AD27)</f>
        <v>1065000</v>
      </c>
      <c r="Y27" s="92" t="s">
        <v>794</v>
      </c>
      <c r="Z27" s="77" t="s">
        <v>548</v>
      </c>
      <c r="AA27" s="123">
        <v>1065000</v>
      </c>
      <c r="AB27" s="123"/>
      <c r="AC27" s="123"/>
      <c r="AD27" s="156"/>
      <c r="AE27" s="123"/>
      <c r="AF27" s="123"/>
      <c r="AG27" s="123"/>
      <c r="AH27" s="123"/>
    </row>
    <row r="28" spans="1:34" s="13" customFormat="1" ht="72.75" customHeight="1" x14ac:dyDescent="0.25">
      <c r="A28" s="11" t="s">
        <v>278</v>
      </c>
      <c r="B28" s="11" t="s">
        <v>288</v>
      </c>
      <c r="C28" s="91" t="s">
        <v>566</v>
      </c>
      <c r="D28" s="11" t="s">
        <v>88</v>
      </c>
      <c r="E28" s="76" t="s">
        <v>475</v>
      </c>
      <c r="F28" s="11" t="s">
        <v>476</v>
      </c>
      <c r="G28" s="80"/>
      <c r="H28" s="80"/>
      <c r="I28" s="80"/>
      <c r="J28" s="80"/>
      <c r="K28" s="80"/>
      <c r="L28" s="80"/>
      <c r="M28" s="78"/>
      <c r="N28" s="84"/>
      <c r="O28" s="154"/>
      <c r="P28" s="11"/>
      <c r="Q28" s="11"/>
      <c r="R28" s="8"/>
      <c r="S28" s="8"/>
      <c r="T28" s="8"/>
      <c r="U28" s="8"/>
      <c r="V28" s="15"/>
      <c r="W28" s="15"/>
      <c r="X28" s="95">
        <f>SUM(AA28:AD28)</f>
        <v>900000</v>
      </c>
      <c r="Y28" s="92" t="s">
        <v>794</v>
      </c>
      <c r="Z28" s="77" t="s">
        <v>7</v>
      </c>
      <c r="AA28" s="123">
        <v>900000</v>
      </c>
      <c r="AB28" s="123"/>
      <c r="AC28" s="123"/>
      <c r="AD28" s="123"/>
      <c r="AE28" s="123"/>
      <c r="AF28" s="123"/>
      <c r="AG28" s="123"/>
      <c r="AH28" s="123"/>
    </row>
    <row r="29" spans="1:34" s="13" customFormat="1" ht="72" x14ac:dyDescent="0.25">
      <c r="A29" s="11" t="s">
        <v>278</v>
      </c>
      <c r="B29" s="11" t="s">
        <v>288</v>
      </c>
      <c r="C29" s="91" t="s">
        <v>567</v>
      </c>
      <c r="D29" s="11" t="s">
        <v>178</v>
      </c>
      <c r="E29" s="76" t="s">
        <v>465</v>
      </c>
      <c r="F29" s="11" t="s">
        <v>158</v>
      </c>
      <c r="G29" s="80"/>
      <c r="H29" s="83" t="s">
        <v>15</v>
      </c>
      <c r="I29" s="80"/>
      <c r="J29" s="80"/>
      <c r="K29" s="80"/>
      <c r="L29" s="80"/>
      <c r="M29" s="78"/>
      <c r="N29" s="84"/>
      <c r="O29" s="154"/>
      <c r="P29" s="11" t="s">
        <v>174</v>
      </c>
      <c r="Q29" s="11" t="s">
        <v>394</v>
      </c>
      <c r="R29" s="15"/>
      <c r="S29" s="15"/>
      <c r="T29" s="15"/>
      <c r="U29" s="15"/>
      <c r="V29" s="15"/>
      <c r="W29" s="15"/>
      <c r="X29" s="95">
        <f>10000*6</f>
        <v>60000</v>
      </c>
      <c r="Y29" s="11" t="s">
        <v>629</v>
      </c>
      <c r="Z29" s="77" t="s">
        <v>7</v>
      </c>
      <c r="AA29" s="123">
        <v>60000</v>
      </c>
      <c r="AB29" s="123"/>
      <c r="AC29" s="123"/>
      <c r="AD29" s="123"/>
      <c r="AE29" s="123"/>
      <c r="AF29" s="123"/>
      <c r="AG29" s="123"/>
      <c r="AH29" s="123"/>
    </row>
    <row r="30" spans="1:34" s="13" customFormat="1" ht="72" x14ac:dyDescent="0.25">
      <c r="A30" s="11" t="s">
        <v>279</v>
      </c>
      <c r="B30" s="77" t="s">
        <v>284</v>
      </c>
      <c r="C30" s="91" t="s">
        <v>568</v>
      </c>
      <c r="D30" s="11" t="s">
        <v>244</v>
      </c>
      <c r="E30" s="76" t="s">
        <v>25</v>
      </c>
      <c r="F30" s="11" t="s">
        <v>782</v>
      </c>
      <c r="G30" s="80"/>
      <c r="H30" s="80"/>
      <c r="I30" s="80"/>
      <c r="J30" s="80" t="s">
        <v>459</v>
      </c>
      <c r="K30" s="80" t="s">
        <v>439</v>
      </c>
      <c r="L30" s="80" t="s">
        <v>20</v>
      </c>
      <c r="M30" s="78"/>
      <c r="N30" s="84"/>
      <c r="O30" s="154"/>
      <c r="P30" s="11" t="s">
        <v>174</v>
      </c>
      <c r="Q30" s="11" t="s">
        <v>519</v>
      </c>
      <c r="R30" s="10"/>
      <c r="S30" s="15"/>
      <c r="T30" s="15"/>
      <c r="U30" s="15"/>
      <c r="V30" s="15"/>
      <c r="W30" s="15"/>
      <c r="X30" s="95">
        <f>5*10*3*300*5</f>
        <v>225000</v>
      </c>
      <c r="Y30" s="92" t="s">
        <v>504</v>
      </c>
      <c r="Z30" s="93" t="s">
        <v>811</v>
      </c>
      <c r="AA30" s="123">
        <v>40000</v>
      </c>
      <c r="AB30" s="123"/>
      <c r="AC30" s="123"/>
      <c r="AD30" s="123"/>
      <c r="AE30" s="123">
        <f>225000-40000</f>
        <v>185000</v>
      </c>
      <c r="AF30" s="123"/>
      <c r="AG30" s="123"/>
      <c r="AH30" s="123"/>
    </row>
    <row r="31" spans="1:34" s="13" customFormat="1" ht="60" x14ac:dyDescent="0.25">
      <c r="A31" s="11" t="s">
        <v>279</v>
      </c>
      <c r="B31" s="77" t="s">
        <v>284</v>
      </c>
      <c r="C31" s="91" t="s">
        <v>568</v>
      </c>
      <c r="D31" s="11" t="s">
        <v>244</v>
      </c>
      <c r="E31" s="76" t="s">
        <v>17</v>
      </c>
      <c r="F31" s="11" t="s">
        <v>245</v>
      </c>
      <c r="G31" s="80" t="s">
        <v>17</v>
      </c>
      <c r="H31" s="80"/>
      <c r="I31" s="80"/>
      <c r="J31" s="80" t="s">
        <v>460</v>
      </c>
      <c r="K31" s="80" t="s">
        <v>439</v>
      </c>
      <c r="L31" s="80" t="s">
        <v>20</v>
      </c>
      <c r="M31" s="78" t="s">
        <v>155</v>
      </c>
      <c r="N31" s="84"/>
      <c r="O31" s="154"/>
      <c r="P31" s="11" t="s">
        <v>532</v>
      </c>
      <c r="Q31" s="11" t="s">
        <v>96</v>
      </c>
      <c r="R31" s="15"/>
      <c r="S31" s="15"/>
      <c r="T31" s="15"/>
      <c r="U31" s="15"/>
      <c r="V31" s="5"/>
      <c r="W31" s="5"/>
      <c r="X31" s="96">
        <f>SUM(AA31:AH31)</f>
        <v>53543</v>
      </c>
      <c r="Y31" s="92" t="s">
        <v>489</v>
      </c>
      <c r="Z31" s="93" t="s">
        <v>7</v>
      </c>
      <c r="AA31" s="123">
        <v>53543</v>
      </c>
      <c r="AB31" s="123"/>
      <c r="AC31" s="123"/>
      <c r="AD31" s="123"/>
      <c r="AE31" s="123"/>
      <c r="AF31" s="123"/>
      <c r="AG31" s="123"/>
      <c r="AH31" s="123"/>
    </row>
    <row r="32" spans="1:34" s="13" customFormat="1" ht="84" x14ac:dyDescent="0.25">
      <c r="A32" s="11" t="s">
        <v>279</v>
      </c>
      <c r="B32" s="77" t="s">
        <v>284</v>
      </c>
      <c r="C32" s="91" t="s">
        <v>568</v>
      </c>
      <c r="D32" s="11" t="s">
        <v>244</v>
      </c>
      <c r="E32" s="76" t="s">
        <v>30</v>
      </c>
      <c r="F32" s="11" t="s">
        <v>520</v>
      </c>
      <c r="G32" s="83"/>
      <c r="H32" s="83"/>
      <c r="I32" s="80"/>
      <c r="J32" s="80" t="s">
        <v>159</v>
      </c>
      <c r="K32" s="80"/>
      <c r="L32" s="80"/>
      <c r="M32" s="78"/>
      <c r="N32" s="84"/>
      <c r="O32" s="154"/>
      <c r="P32" s="11" t="s">
        <v>174</v>
      </c>
      <c r="Q32" s="11" t="s">
        <v>397</v>
      </c>
      <c r="R32" s="5"/>
      <c r="S32" s="5"/>
      <c r="T32" s="17"/>
      <c r="U32" s="17"/>
      <c r="V32" s="17"/>
      <c r="W32" s="17"/>
      <c r="X32" s="96">
        <f>SUM(AA32:AH32)</f>
        <v>34000</v>
      </c>
      <c r="Y32" s="92" t="s">
        <v>812</v>
      </c>
      <c r="Z32" s="93" t="s">
        <v>640</v>
      </c>
      <c r="AA32" s="123">
        <v>10000</v>
      </c>
      <c r="AB32" s="123">
        <v>12000</v>
      </c>
      <c r="AC32" s="123"/>
      <c r="AD32" s="123"/>
      <c r="AE32" s="123">
        <v>12000</v>
      </c>
      <c r="AF32" s="123"/>
      <c r="AG32" s="123"/>
      <c r="AH32" s="123"/>
    </row>
    <row r="33" spans="1:34" s="13" customFormat="1" ht="60" x14ac:dyDescent="0.25">
      <c r="A33" s="11" t="s">
        <v>279</v>
      </c>
      <c r="B33" s="77" t="s">
        <v>284</v>
      </c>
      <c r="C33" s="91" t="s">
        <v>568</v>
      </c>
      <c r="D33" s="11" t="s">
        <v>244</v>
      </c>
      <c r="E33" s="76" t="s">
        <v>319</v>
      </c>
      <c r="F33" s="11" t="s">
        <v>171</v>
      </c>
      <c r="G33" s="80"/>
      <c r="H33" s="80"/>
      <c r="I33" s="80"/>
      <c r="J33" s="80"/>
      <c r="K33" s="80"/>
      <c r="L33" s="80"/>
      <c r="M33" s="78"/>
      <c r="N33" s="84"/>
      <c r="O33" s="154"/>
      <c r="P33" s="11" t="s">
        <v>174</v>
      </c>
      <c r="Q33" s="11" t="s">
        <v>96</v>
      </c>
      <c r="R33" s="5"/>
      <c r="S33" s="15"/>
      <c r="T33" s="15"/>
      <c r="U33" s="15"/>
      <c r="V33" s="15"/>
      <c r="W33" s="15"/>
      <c r="X33" s="95">
        <f>4000+4000+600*5</f>
        <v>11000</v>
      </c>
      <c r="Y33" s="92" t="s">
        <v>482</v>
      </c>
      <c r="Z33" s="93" t="s">
        <v>7</v>
      </c>
      <c r="AA33" s="123">
        <v>11000</v>
      </c>
      <c r="AB33" s="123"/>
      <c r="AC33" s="123"/>
      <c r="AD33" s="123"/>
      <c r="AE33" s="123"/>
      <c r="AF33" s="123"/>
      <c r="AG33" s="123"/>
      <c r="AH33" s="123"/>
    </row>
    <row r="34" spans="1:34" s="13" customFormat="1" ht="60" x14ac:dyDescent="0.25">
      <c r="A34" s="11" t="s">
        <v>279</v>
      </c>
      <c r="B34" s="77" t="s">
        <v>284</v>
      </c>
      <c r="C34" s="91" t="s">
        <v>568</v>
      </c>
      <c r="D34" s="11" t="s">
        <v>244</v>
      </c>
      <c r="E34" s="76" t="s">
        <v>318</v>
      </c>
      <c r="F34" s="11" t="s">
        <v>521</v>
      </c>
      <c r="G34" s="80"/>
      <c r="H34" s="80"/>
      <c r="I34" s="80"/>
      <c r="J34" s="80"/>
      <c r="K34" s="80"/>
      <c r="L34" s="80"/>
      <c r="M34" s="78"/>
      <c r="N34" s="84"/>
      <c r="O34" s="154"/>
      <c r="P34" s="11" t="s">
        <v>174</v>
      </c>
      <c r="Q34" s="11" t="s">
        <v>519</v>
      </c>
      <c r="R34" s="10"/>
      <c r="S34" s="15"/>
      <c r="T34" s="15"/>
      <c r="U34" s="15"/>
      <c r="V34" s="15"/>
      <c r="W34" s="15"/>
      <c r="X34" s="95">
        <v>2000</v>
      </c>
      <c r="Y34" s="92" t="s">
        <v>500</v>
      </c>
      <c r="Z34" s="92" t="s">
        <v>7</v>
      </c>
      <c r="AA34" s="123">
        <v>2000</v>
      </c>
      <c r="AB34" s="123"/>
      <c r="AC34" s="123"/>
      <c r="AD34" s="123"/>
      <c r="AE34" s="123"/>
      <c r="AF34" s="123"/>
      <c r="AG34" s="123"/>
      <c r="AH34" s="123"/>
    </row>
    <row r="35" spans="1:34" s="13" customFormat="1" ht="48.75" customHeight="1" x14ac:dyDescent="0.25">
      <c r="A35" s="11" t="s">
        <v>279</v>
      </c>
      <c r="B35" s="77" t="s">
        <v>284</v>
      </c>
      <c r="C35" s="91" t="s">
        <v>568</v>
      </c>
      <c r="D35" s="11" t="s">
        <v>244</v>
      </c>
      <c r="E35" s="76" t="s">
        <v>317</v>
      </c>
      <c r="F35" s="11" t="s">
        <v>398</v>
      </c>
      <c r="G35" s="80"/>
      <c r="H35" s="80"/>
      <c r="I35" s="80"/>
      <c r="J35" s="80"/>
      <c r="K35" s="80"/>
      <c r="L35" s="80"/>
      <c r="M35" s="78"/>
      <c r="N35" s="84"/>
      <c r="O35" s="154"/>
      <c r="P35" s="11" t="s">
        <v>174</v>
      </c>
      <c r="Q35" s="11" t="s">
        <v>96</v>
      </c>
      <c r="R35" s="10"/>
      <c r="S35" s="15"/>
      <c r="T35" s="15"/>
      <c r="U35" s="15"/>
      <c r="V35" s="15"/>
      <c r="W35" s="15"/>
      <c r="X35" s="95">
        <f>5*3000</f>
        <v>15000</v>
      </c>
      <c r="Y35" s="92" t="s">
        <v>483</v>
      </c>
      <c r="Z35" s="93" t="s">
        <v>7</v>
      </c>
      <c r="AA35" s="123">
        <v>15000</v>
      </c>
      <c r="AB35" s="123"/>
      <c r="AC35" s="123"/>
      <c r="AD35" s="123"/>
      <c r="AE35" s="123"/>
      <c r="AF35" s="123"/>
      <c r="AG35" s="123"/>
      <c r="AH35" s="123"/>
    </row>
    <row r="36" spans="1:34" s="13" customFormat="1" ht="48" x14ac:dyDescent="0.25">
      <c r="A36" s="11" t="s">
        <v>279</v>
      </c>
      <c r="B36" s="77" t="s">
        <v>284</v>
      </c>
      <c r="C36" s="91" t="s">
        <v>569</v>
      </c>
      <c r="D36" s="11" t="s">
        <v>93</v>
      </c>
      <c r="E36" s="76" t="s">
        <v>32</v>
      </c>
      <c r="F36" s="11" t="s">
        <v>19</v>
      </c>
      <c r="G36" s="80" t="s">
        <v>18</v>
      </c>
      <c r="H36" s="80"/>
      <c r="I36" s="80"/>
      <c r="J36" s="80"/>
      <c r="K36" s="80"/>
      <c r="L36" s="80"/>
      <c r="M36" s="78"/>
      <c r="N36" s="84"/>
      <c r="O36" s="154" t="s">
        <v>791</v>
      </c>
      <c r="P36" s="11" t="s">
        <v>175</v>
      </c>
      <c r="Q36" s="11" t="s">
        <v>96</v>
      </c>
      <c r="R36" s="10"/>
      <c r="S36" s="10"/>
      <c r="T36" s="15"/>
      <c r="U36" s="15"/>
      <c r="V36" s="15"/>
      <c r="W36" s="15"/>
      <c r="X36" s="95">
        <f>AH36</f>
        <v>75000</v>
      </c>
      <c r="Y36" s="92" t="s">
        <v>490</v>
      </c>
      <c r="Z36" s="92" t="s">
        <v>7</v>
      </c>
      <c r="AA36" s="123">
        <v>75000</v>
      </c>
      <c r="AB36" s="125"/>
      <c r="AC36" s="123"/>
      <c r="AD36" s="123"/>
      <c r="AE36" s="123"/>
      <c r="AF36" s="123"/>
      <c r="AG36" s="123"/>
      <c r="AH36" s="123">
        <v>75000</v>
      </c>
    </row>
    <row r="37" spans="1:34" s="13" customFormat="1" ht="60" x14ac:dyDescent="0.25">
      <c r="A37" s="11" t="s">
        <v>279</v>
      </c>
      <c r="B37" s="77" t="s">
        <v>284</v>
      </c>
      <c r="C37" s="91" t="s">
        <v>569</v>
      </c>
      <c r="D37" s="11" t="s">
        <v>93</v>
      </c>
      <c r="E37" s="76" t="s">
        <v>24</v>
      </c>
      <c r="F37" s="11" t="s">
        <v>809</v>
      </c>
      <c r="G37" s="83"/>
      <c r="H37" s="83"/>
      <c r="I37" s="80"/>
      <c r="J37" s="80"/>
      <c r="K37" s="80"/>
      <c r="L37" s="80"/>
      <c r="M37" s="78"/>
      <c r="N37" s="84"/>
      <c r="O37" s="154" t="s">
        <v>827</v>
      </c>
      <c r="P37" s="11" t="s">
        <v>175</v>
      </c>
      <c r="Q37" s="11"/>
      <c r="R37" s="10"/>
      <c r="S37" s="10"/>
      <c r="T37" s="10"/>
      <c r="U37" s="15"/>
      <c r="V37" s="15"/>
      <c r="W37" s="15"/>
      <c r="X37" s="95">
        <f>2400*4*5</f>
        <v>48000</v>
      </c>
      <c r="Y37" s="92" t="s">
        <v>783</v>
      </c>
      <c r="Z37" s="93" t="s">
        <v>7</v>
      </c>
      <c r="AA37" s="123">
        <v>48000</v>
      </c>
      <c r="AB37" s="123"/>
      <c r="AC37" s="123"/>
      <c r="AD37" s="123"/>
      <c r="AE37" s="123"/>
      <c r="AF37" s="123"/>
      <c r="AG37" s="123"/>
      <c r="AH37" s="123"/>
    </row>
    <row r="38" spans="1:34" s="13" customFormat="1" ht="59.25" customHeight="1" x14ac:dyDescent="0.25">
      <c r="A38" s="11" t="s">
        <v>279</v>
      </c>
      <c r="B38" s="77" t="s">
        <v>284</v>
      </c>
      <c r="C38" s="91" t="s">
        <v>569</v>
      </c>
      <c r="D38" s="11" t="s">
        <v>93</v>
      </c>
      <c r="E38" s="76" t="s">
        <v>26</v>
      </c>
      <c r="F38" s="11" t="s">
        <v>95</v>
      </c>
      <c r="G38" s="80"/>
      <c r="H38" s="80"/>
      <c r="I38" s="80"/>
      <c r="J38" s="80"/>
      <c r="K38" s="80"/>
      <c r="L38" s="80"/>
      <c r="M38" s="78"/>
      <c r="N38" s="84"/>
      <c r="O38" s="154"/>
      <c r="P38" s="11" t="s">
        <v>174</v>
      </c>
      <c r="Q38" s="11" t="s">
        <v>96</v>
      </c>
      <c r="R38" s="15"/>
      <c r="S38" s="15"/>
      <c r="T38" s="15"/>
      <c r="U38" s="15"/>
      <c r="V38" s="15"/>
      <c r="W38" s="15"/>
      <c r="X38" s="95">
        <f>14868+15700*5</f>
        <v>93368</v>
      </c>
      <c r="Y38" s="92" t="s">
        <v>801</v>
      </c>
      <c r="Z38" s="93" t="s">
        <v>7</v>
      </c>
      <c r="AA38" s="123">
        <f>14868+15700*5</f>
        <v>93368</v>
      </c>
      <c r="AB38" s="123"/>
      <c r="AC38" s="123"/>
      <c r="AD38" s="123"/>
      <c r="AE38" s="123"/>
      <c r="AF38" s="123"/>
      <c r="AG38" s="123"/>
      <c r="AH38" s="123"/>
    </row>
    <row r="39" spans="1:34" s="13" customFormat="1" ht="59.25" customHeight="1" x14ac:dyDescent="0.25">
      <c r="A39" s="11" t="s">
        <v>279</v>
      </c>
      <c r="B39" s="77" t="s">
        <v>284</v>
      </c>
      <c r="C39" s="91" t="s">
        <v>569</v>
      </c>
      <c r="D39" s="11" t="s">
        <v>93</v>
      </c>
      <c r="E39" s="76" t="s">
        <v>33</v>
      </c>
      <c r="F39" s="11" t="s">
        <v>97</v>
      </c>
      <c r="G39" s="80"/>
      <c r="H39" s="80"/>
      <c r="I39" s="80"/>
      <c r="J39" s="80"/>
      <c r="K39" s="80"/>
      <c r="L39" s="80"/>
      <c r="M39" s="78"/>
      <c r="N39" s="84"/>
      <c r="O39" s="154"/>
      <c r="P39" s="11" t="s">
        <v>8</v>
      </c>
      <c r="Q39" s="11"/>
      <c r="R39" s="15"/>
      <c r="S39" s="15"/>
      <c r="T39" s="15"/>
      <c r="U39" s="15"/>
      <c r="V39" s="15"/>
      <c r="W39" s="15"/>
      <c r="X39" s="95">
        <v>0</v>
      </c>
      <c r="Y39" s="92" t="s">
        <v>630</v>
      </c>
      <c r="Z39" s="93" t="s">
        <v>7</v>
      </c>
      <c r="AA39" s="123">
        <v>0</v>
      </c>
      <c r="AB39" s="123"/>
      <c r="AC39" s="123"/>
      <c r="AD39" s="123"/>
      <c r="AE39" s="123"/>
      <c r="AF39" s="123"/>
      <c r="AG39" s="123"/>
      <c r="AH39" s="123"/>
    </row>
    <row r="40" spans="1:34" s="13" customFormat="1" ht="63.75" customHeight="1" x14ac:dyDescent="0.25">
      <c r="A40" s="11" t="s">
        <v>279</v>
      </c>
      <c r="B40" s="77" t="s">
        <v>286</v>
      </c>
      <c r="C40" s="91" t="s">
        <v>570</v>
      </c>
      <c r="D40" s="11" t="s">
        <v>102</v>
      </c>
      <c r="E40" s="76" t="s">
        <v>53</v>
      </c>
      <c r="F40" s="11" t="s">
        <v>807</v>
      </c>
      <c r="G40" s="80"/>
      <c r="H40" s="83"/>
      <c r="I40" s="80"/>
      <c r="J40" s="80"/>
      <c r="K40" s="80"/>
      <c r="L40" s="80"/>
      <c r="M40" s="78"/>
      <c r="N40" s="84"/>
      <c r="O40" s="154" t="s">
        <v>791</v>
      </c>
      <c r="P40" s="11" t="s">
        <v>174</v>
      </c>
      <c r="Q40" s="11" t="s">
        <v>96</v>
      </c>
      <c r="R40" s="17"/>
      <c r="S40" s="17"/>
      <c r="T40" s="17"/>
      <c r="U40" s="17"/>
      <c r="V40" s="17"/>
      <c r="W40" s="17"/>
      <c r="X40" s="97">
        <v>0</v>
      </c>
      <c r="Y40" s="11" t="s">
        <v>499</v>
      </c>
      <c r="Z40" s="93" t="s">
        <v>798</v>
      </c>
      <c r="AA40" s="123">
        <v>0</v>
      </c>
      <c r="AB40" s="123"/>
      <c r="AC40" s="123"/>
      <c r="AD40" s="123"/>
      <c r="AE40" s="123"/>
      <c r="AF40" s="123"/>
      <c r="AG40" s="123"/>
      <c r="AH40" s="123"/>
    </row>
    <row r="41" spans="1:34" s="13" customFormat="1" ht="61.5" customHeight="1" x14ac:dyDescent="0.25">
      <c r="A41" s="11" t="s">
        <v>279</v>
      </c>
      <c r="B41" s="77" t="s">
        <v>286</v>
      </c>
      <c r="C41" s="91" t="s">
        <v>570</v>
      </c>
      <c r="D41" s="11" t="s">
        <v>102</v>
      </c>
      <c r="E41" s="76" t="s">
        <v>57</v>
      </c>
      <c r="F41" s="11" t="s">
        <v>799</v>
      </c>
      <c r="G41" s="80"/>
      <c r="H41" s="83" t="s">
        <v>27</v>
      </c>
      <c r="I41" s="80"/>
      <c r="J41" s="80"/>
      <c r="K41" s="80"/>
      <c r="L41" s="80"/>
      <c r="M41" s="78"/>
      <c r="N41" s="84"/>
      <c r="O41" s="154"/>
      <c r="P41" s="11" t="s">
        <v>174</v>
      </c>
      <c r="Q41" s="11" t="s">
        <v>96</v>
      </c>
      <c r="R41" s="7"/>
      <c r="S41" s="7"/>
      <c r="T41" s="17"/>
      <c r="U41" s="17"/>
      <c r="V41" s="17"/>
      <c r="W41" s="17"/>
      <c r="X41" s="95">
        <v>0</v>
      </c>
      <c r="Y41" s="92" t="s">
        <v>419</v>
      </c>
      <c r="Z41" s="93" t="s">
        <v>7</v>
      </c>
      <c r="AA41" s="123">
        <v>0</v>
      </c>
      <c r="AB41" s="123"/>
      <c r="AC41" s="123"/>
      <c r="AD41" s="123"/>
      <c r="AE41" s="123"/>
      <c r="AF41" s="123"/>
      <c r="AG41" s="123"/>
      <c r="AH41" s="123"/>
    </row>
    <row r="42" spans="1:34" s="13" customFormat="1" ht="61.5" customHeight="1" x14ac:dyDescent="0.25">
      <c r="A42" s="11" t="s">
        <v>279</v>
      </c>
      <c r="B42" s="77" t="s">
        <v>286</v>
      </c>
      <c r="C42" s="91" t="s">
        <v>570</v>
      </c>
      <c r="D42" s="11" t="s">
        <v>102</v>
      </c>
      <c r="E42" s="76" t="s">
        <v>49</v>
      </c>
      <c r="F42" s="11" t="s">
        <v>760</v>
      </c>
      <c r="G42" s="83"/>
      <c r="H42" s="83"/>
      <c r="I42" s="80"/>
      <c r="J42" s="80"/>
      <c r="K42" s="80"/>
      <c r="L42" s="80"/>
      <c r="M42" s="78"/>
      <c r="N42" s="84"/>
      <c r="O42" s="154"/>
      <c r="P42" s="11" t="s">
        <v>174</v>
      </c>
      <c r="Q42" s="11" t="s">
        <v>96</v>
      </c>
      <c r="R42" s="7"/>
      <c r="S42" s="15"/>
      <c r="T42" s="15"/>
      <c r="U42" s="15"/>
      <c r="V42" s="15"/>
      <c r="W42" s="15"/>
      <c r="X42" s="95">
        <v>0</v>
      </c>
      <c r="Y42" s="92" t="s">
        <v>162</v>
      </c>
      <c r="Z42" s="93" t="s">
        <v>7</v>
      </c>
      <c r="AA42" s="123">
        <v>0</v>
      </c>
      <c r="AB42" s="123"/>
      <c r="AC42" s="123"/>
      <c r="AD42" s="123"/>
      <c r="AE42" s="123"/>
      <c r="AF42" s="123"/>
      <c r="AG42" s="123"/>
      <c r="AH42" s="123"/>
    </row>
    <row r="43" spans="1:34" s="13" customFormat="1" ht="61.5" customHeight="1" x14ac:dyDescent="0.25">
      <c r="A43" s="11" t="s">
        <v>279</v>
      </c>
      <c r="B43" s="77" t="s">
        <v>286</v>
      </c>
      <c r="C43" s="91" t="s">
        <v>570</v>
      </c>
      <c r="D43" s="11" t="s">
        <v>102</v>
      </c>
      <c r="E43" s="76" t="s">
        <v>45</v>
      </c>
      <c r="F43" s="11" t="s">
        <v>432</v>
      </c>
      <c r="G43" s="83"/>
      <c r="H43" s="83"/>
      <c r="I43" s="80"/>
      <c r="J43" s="80"/>
      <c r="K43" s="80"/>
      <c r="L43" s="80"/>
      <c r="M43" s="78"/>
      <c r="N43" s="84"/>
      <c r="O43" s="154"/>
      <c r="P43" s="11"/>
      <c r="Q43" s="11"/>
      <c r="R43" s="7"/>
      <c r="S43" s="15"/>
      <c r="T43" s="15"/>
      <c r="U43" s="15"/>
      <c r="V43" s="15"/>
      <c r="W43" s="15"/>
      <c r="X43" s="95">
        <v>80677</v>
      </c>
      <c r="Y43" s="92" t="s">
        <v>477</v>
      </c>
      <c r="Z43" s="77" t="s">
        <v>638</v>
      </c>
      <c r="AA43" s="123"/>
      <c r="AB43" s="123"/>
      <c r="AC43" s="123"/>
      <c r="AD43" s="123">
        <v>80677</v>
      </c>
      <c r="AE43" s="123"/>
      <c r="AF43" s="123"/>
      <c r="AG43" s="123"/>
      <c r="AH43" s="123"/>
    </row>
    <row r="44" spans="1:34" s="13" customFormat="1" ht="61.5" customHeight="1" x14ac:dyDescent="0.25">
      <c r="A44" s="11" t="s">
        <v>279</v>
      </c>
      <c r="B44" s="77" t="s">
        <v>286</v>
      </c>
      <c r="C44" s="91" t="s">
        <v>570</v>
      </c>
      <c r="D44" s="11" t="s">
        <v>102</v>
      </c>
      <c r="E44" s="76" t="s">
        <v>46</v>
      </c>
      <c r="F44" s="11" t="s">
        <v>528</v>
      </c>
      <c r="G44" s="83"/>
      <c r="H44" s="83"/>
      <c r="I44" s="80"/>
      <c r="J44" s="80"/>
      <c r="K44" s="80"/>
      <c r="L44" s="80"/>
      <c r="M44" s="78"/>
      <c r="N44" s="84"/>
      <c r="O44" s="154"/>
      <c r="P44" s="11" t="s">
        <v>174</v>
      </c>
      <c r="Q44" s="11" t="s">
        <v>96</v>
      </c>
      <c r="R44" s="7"/>
      <c r="S44" s="7"/>
      <c r="T44" s="7"/>
      <c r="U44" s="15"/>
      <c r="V44" s="15"/>
      <c r="W44" s="15"/>
      <c r="X44" s="95">
        <v>0</v>
      </c>
      <c r="Y44" s="92" t="s">
        <v>162</v>
      </c>
      <c r="Z44" s="93" t="s">
        <v>7</v>
      </c>
      <c r="AA44" s="123">
        <v>0</v>
      </c>
      <c r="AB44" s="123"/>
      <c r="AC44" s="123"/>
      <c r="AD44" s="123"/>
      <c r="AE44" s="123"/>
      <c r="AF44" s="123"/>
      <c r="AG44" s="123"/>
      <c r="AH44" s="123"/>
    </row>
    <row r="45" spans="1:34" s="13" customFormat="1" ht="61.5" customHeight="1" x14ac:dyDescent="0.25">
      <c r="A45" s="11" t="s">
        <v>279</v>
      </c>
      <c r="B45" s="77" t="s">
        <v>286</v>
      </c>
      <c r="C45" s="91" t="s">
        <v>570</v>
      </c>
      <c r="D45" s="11" t="s">
        <v>102</v>
      </c>
      <c r="E45" s="76" t="s">
        <v>42</v>
      </c>
      <c r="F45" s="11" t="s">
        <v>830</v>
      </c>
      <c r="G45" s="80"/>
      <c r="H45" s="83"/>
      <c r="I45" s="80"/>
      <c r="J45" s="80"/>
      <c r="K45" s="80"/>
      <c r="L45" s="80"/>
      <c r="M45" s="78"/>
      <c r="N45" s="84"/>
      <c r="O45" s="154" t="s">
        <v>834</v>
      </c>
      <c r="P45" s="11" t="s">
        <v>174</v>
      </c>
      <c r="Q45" s="11" t="s">
        <v>96</v>
      </c>
      <c r="R45" s="17"/>
      <c r="S45" s="17"/>
      <c r="T45" s="17"/>
      <c r="U45" s="17"/>
      <c r="V45" s="17"/>
      <c r="W45" s="17"/>
      <c r="X45" s="96">
        <f>5000*6</f>
        <v>30000</v>
      </c>
      <c r="Y45" s="92" t="s">
        <v>784</v>
      </c>
      <c r="Z45" s="93" t="s">
        <v>7</v>
      </c>
      <c r="AA45" s="123">
        <v>30000</v>
      </c>
      <c r="AB45" s="123"/>
      <c r="AC45" s="123"/>
      <c r="AD45" s="123"/>
      <c r="AE45" s="123"/>
      <c r="AF45" s="123"/>
      <c r="AG45" s="123"/>
      <c r="AH45" s="123"/>
    </row>
    <row r="46" spans="1:34" s="13" customFormat="1" ht="79.5" customHeight="1" x14ac:dyDescent="0.25">
      <c r="A46" s="11" t="s">
        <v>279</v>
      </c>
      <c r="B46" s="77" t="s">
        <v>286</v>
      </c>
      <c r="C46" s="91" t="s">
        <v>570</v>
      </c>
      <c r="D46" s="11" t="s">
        <v>102</v>
      </c>
      <c r="E46" s="76" t="s">
        <v>320</v>
      </c>
      <c r="F46" s="11" t="s">
        <v>181</v>
      </c>
      <c r="G46" s="80"/>
      <c r="H46" s="80"/>
      <c r="I46" s="80"/>
      <c r="J46" s="80"/>
      <c r="K46" s="80"/>
      <c r="L46" s="80"/>
      <c r="M46" s="78"/>
      <c r="N46" s="84"/>
      <c r="O46" s="154"/>
      <c r="P46" s="11" t="s">
        <v>96</v>
      </c>
      <c r="Q46" s="11"/>
      <c r="R46" s="15"/>
      <c r="S46" s="15"/>
      <c r="T46" s="15"/>
      <c r="U46" s="15"/>
      <c r="V46" s="15"/>
      <c r="W46" s="15"/>
      <c r="X46" s="95">
        <f>54553+55000*5</f>
        <v>329553</v>
      </c>
      <c r="Y46" s="92" t="s">
        <v>549</v>
      </c>
      <c r="Z46" s="92" t="s">
        <v>7</v>
      </c>
      <c r="AA46" s="123">
        <v>329553</v>
      </c>
      <c r="AB46" s="123"/>
      <c r="AC46" s="123"/>
      <c r="AD46" s="123"/>
      <c r="AE46" s="123"/>
      <c r="AF46" s="123"/>
      <c r="AG46" s="123"/>
      <c r="AH46" s="123"/>
    </row>
    <row r="47" spans="1:34" s="13" customFormat="1" ht="72.75" customHeight="1" x14ac:dyDescent="0.25">
      <c r="A47" s="11" t="s">
        <v>279</v>
      </c>
      <c r="B47" s="77" t="s">
        <v>286</v>
      </c>
      <c r="C47" s="91" t="s">
        <v>570</v>
      </c>
      <c r="D47" s="11" t="s">
        <v>102</v>
      </c>
      <c r="E47" s="76" t="s">
        <v>416</v>
      </c>
      <c r="F47" s="11" t="s">
        <v>107</v>
      </c>
      <c r="G47" s="80" t="s">
        <v>108</v>
      </c>
      <c r="H47" s="80" t="s">
        <v>103</v>
      </c>
      <c r="I47" s="79"/>
      <c r="J47" s="80"/>
      <c r="K47" s="80"/>
      <c r="L47" s="79"/>
      <c r="M47" s="78" t="s">
        <v>155</v>
      </c>
      <c r="N47" s="84"/>
      <c r="O47" s="96"/>
      <c r="P47" s="92" t="s">
        <v>8</v>
      </c>
      <c r="Q47" s="92" t="s">
        <v>393</v>
      </c>
      <c r="R47" s="16"/>
      <c r="S47" s="16"/>
      <c r="T47" s="16"/>
      <c r="U47" s="16"/>
      <c r="V47" s="16"/>
      <c r="W47" s="16"/>
      <c r="X47" s="95">
        <f>AA47</f>
        <v>139277</v>
      </c>
      <c r="Y47" s="92" t="s">
        <v>489</v>
      </c>
      <c r="Z47" s="93" t="s">
        <v>7</v>
      </c>
      <c r="AA47" s="123">
        <v>139277</v>
      </c>
      <c r="AB47" s="123"/>
      <c r="AC47" s="123"/>
      <c r="AD47" s="123"/>
      <c r="AE47" s="123"/>
      <c r="AF47" s="123"/>
      <c r="AG47" s="123"/>
      <c r="AH47" s="123"/>
    </row>
    <row r="48" spans="1:34" s="13" customFormat="1" ht="48.75" customHeight="1" x14ac:dyDescent="0.25">
      <c r="A48" s="11" t="s">
        <v>279</v>
      </c>
      <c r="B48" s="77" t="s">
        <v>286</v>
      </c>
      <c r="C48" s="91" t="s">
        <v>570</v>
      </c>
      <c r="D48" s="11" t="s">
        <v>102</v>
      </c>
      <c r="E48" s="76" t="s">
        <v>417</v>
      </c>
      <c r="F48" s="11" t="s">
        <v>810</v>
      </c>
      <c r="G48" s="80"/>
      <c r="H48" s="81"/>
      <c r="I48" s="79"/>
      <c r="J48" s="80"/>
      <c r="K48" s="80"/>
      <c r="L48" s="79"/>
      <c r="M48" s="78" t="s">
        <v>155</v>
      </c>
      <c r="N48" s="84"/>
      <c r="O48" s="96"/>
      <c r="P48" s="92" t="s">
        <v>800</v>
      </c>
      <c r="Q48" s="92"/>
      <c r="R48" s="6"/>
      <c r="S48" s="16"/>
      <c r="T48" s="16"/>
      <c r="U48" s="16"/>
      <c r="V48" s="16"/>
      <c r="W48" s="16"/>
      <c r="X48" s="95">
        <v>0</v>
      </c>
      <c r="Y48" s="92" t="s">
        <v>84</v>
      </c>
      <c r="Z48" s="92" t="s">
        <v>7</v>
      </c>
      <c r="AA48" s="123">
        <v>0</v>
      </c>
      <c r="AB48" s="123"/>
      <c r="AC48" s="123"/>
      <c r="AD48" s="123"/>
      <c r="AE48" s="123"/>
      <c r="AF48" s="123"/>
      <c r="AG48" s="123"/>
      <c r="AH48" s="123"/>
    </row>
    <row r="49" spans="1:34" s="13" customFormat="1" ht="96" x14ac:dyDescent="0.25">
      <c r="A49" s="11" t="s">
        <v>279</v>
      </c>
      <c r="B49" s="77" t="s">
        <v>286</v>
      </c>
      <c r="C49" s="91" t="s">
        <v>570</v>
      </c>
      <c r="D49" s="11" t="s">
        <v>102</v>
      </c>
      <c r="E49" s="76" t="s">
        <v>431</v>
      </c>
      <c r="F49" s="11" t="s">
        <v>179</v>
      </c>
      <c r="G49" s="80"/>
      <c r="H49" s="81"/>
      <c r="I49" s="79"/>
      <c r="J49" s="80"/>
      <c r="K49" s="80"/>
      <c r="L49" s="79"/>
      <c r="M49" s="78" t="s">
        <v>155</v>
      </c>
      <c r="N49" s="84"/>
      <c r="O49" s="96"/>
      <c r="P49" s="92" t="s">
        <v>399</v>
      </c>
      <c r="Q49" s="92" t="s">
        <v>522</v>
      </c>
      <c r="R49" s="16"/>
      <c r="S49" s="16"/>
      <c r="T49" s="16"/>
      <c r="U49" s="16"/>
      <c r="V49" s="6"/>
      <c r="W49" s="6"/>
      <c r="X49" s="95">
        <f>AA49</f>
        <v>42555</v>
      </c>
      <c r="Y49" s="92" t="s">
        <v>155</v>
      </c>
      <c r="Z49" s="93" t="s">
        <v>7</v>
      </c>
      <c r="AA49" s="123">
        <v>42555</v>
      </c>
      <c r="AB49" s="123"/>
      <c r="AC49" s="123"/>
      <c r="AD49" s="123"/>
      <c r="AE49" s="123"/>
      <c r="AF49" s="123"/>
      <c r="AG49" s="123"/>
      <c r="AH49" s="123"/>
    </row>
    <row r="50" spans="1:34" s="13" customFormat="1" ht="48.75" customHeight="1" x14ac:dyDescent="0.25">
      <c r="A50" s="11" t="s">
        <v>279</v>
      </c>
      <c r="B50" s="77" t="s">
        <v>286</v>
      </c>
      <c r="C50" s="91" t="s">
        <v>571</v>
      </c>
      <c r="D50" s="11" t="s">
        <v>115</v>
      </c>
      <c r="E50" s="76" t="s">
        <v>324</v>
      </c>
      <c r="F50" s="11" t="s">
        <v>523</v>
      </c>
      <c r="G50" s="83"/>
      <c r="H50" s="83"/>
      <c r="I50" s="80"/>
      <c r="J50" s="80" t="s">
        <v>152</v>
      </c>
      <c r="K50" s="80" t="s">
        <v>440</v>
      </c>
      <c r="L50" s="80" t="s">
        <v>441</v>
      </c>
      <c r="M50" s="78"/>
      <c r="N50" s="84"/>
      <c r="O50" s="154"/>
      <c r="P50" s="11" t="s">
        <v>174</v>
      </c>
      <c r="Q50" s="11" t="s">
        <v>96</v>
      </c>
      <c r="R50" s="17"/>
      <c r="S50" s="17"/>
      <c r="T50" s="17"/>
      <c r="U50" s="17"/>
      <c r="V50" s="17"/>
      <c r="W50" s="17"/>
      <c r="X50" s="95">
        <v>0</v>
      </c>
      <c r="Y50" s="92" t="s">
        <v>84</v>
      </c>
      <c r="Z50" s="92" t="s">
        <v>7</v>
      </c>
      <c r="AA50" s="123"/>
      <c r="AB50" s="123"/>
      <c r="AC50" s="123"/>
      <c r="AD50" s="123"/>
      <c r="AE50" s="123"/>
      <c r="AF50" s="123"/>
      <c r="AG50" s="123"/>
      <c r="AH50" s="123"/>
    </row>
    <row r="51" spans="1:34" s="13" customFormat="1" ht="48.75" customHeight="1" x14ac:dyDescent="0.25">
      <c r="A51" s="11" t="s">
        <v>279</v>
      </c>
      <c r="B51" s="77" t="s">
        <v>286</v>
      </c>
      <c r="C51" s="91" t="s">
        <v>571</v>
      </c>
      <c r="D51" s="11" t="s">
        <v>115</v>
      </c>
      <c r="E51" s="76" t="s">
        <v>321</v>
      </c>
      <c r="F51" s="11" t="s">
        <v>164</v>
      </c>
      <c r="G51" s="83"/>
      <c r="H51" s="80"/>
      <c r="I51" s="80"/>
      <c r="J51" s="80" t="s">
        <v>117</v>
      </c>
      <c r="K51" s="80"/>
      <c r="L51" s="83" t="s">
        <v>41</v>
      </c>
      <c r="M51" s="78"/>
      <c r="N51" s="84"/>
      <c r="O51" s="154"/>
      <c r="P51" s="11" t="s">
        <v>174</v>
      </c>
      <c r="Q51" s="11" t="s">
        <v>96</v>
      </c>
      <c r="R51" s="17"/>
      <c r="S51" s="17"/>
      <c r="T51" s="17"/>
      <c r="U51" s="17"/>
      <c r="V51" s="17"/>
      <c r="W51" s="17"/>
      <c r="X51" s="95">
        <f>50000*6</f>
        <v>300000</v>
      </c>
      <c r="Y51" s="92" t="s">
        <v>484</v>
      </c>
      <c r="Z51" s="93" t="s">
        <v>39</v>
      </c>
      <c r="AA51" s="123"/>
      <c r="AB51" s="123">
        <v>75000</v>
      </c>
      <c r="AC51" s="123"/>
      <c r="AD51" s="123">
        <v>225000</v>
      </c>
      <c r="AE51" s="123"/>
      <c r="AF51" s="123"/>
      <c r="AG51" s="123"/>
      <c r="AH51" s="123"/>
    </row>
    <row r="52" spans="1:34" s="13" customFormat="1" ht="50.25" customHeight="1" x14ac:dyDescent="0.25">
      <c r="A52" s="11" t="s">
        <v>279</v>
      </c>
      <c r="B52" s="77" t="s">
        <v>286</v>
      </c>
      <c r="C52" s="91" t="s">
        <v>571</v>
      </c>
      <c r="D52" s="11" t="s">
        <v>115</v>
      </c>
      <c r="E52" s="76" t="s">
        <v>323</v>
      </c>
      <c r="F52" s="11" t="s">
        <v>524</v>
      </c>
      <c r="G52" s="83"/>
      <c r="H52" s="80"/>
      <c r="I52" s="80"/>
      <c r="J52" s="80"/>
      <c r="K52" s="80"/>
      <c r="L52" s="83"/>
      <c r="M52" s="78"/>
      <c r="N52" s="84"/>
      <c r="O52" s="154"/>
      <c r="P52" s="11" t="s">
        <v>174</v>
      </c>
      <c r="Q52" s="11"/>
      <c r="R52" s="6"/>
      <c r="S52" s="17"/>
      <c r="T52" s="6"/>
      <c r="U52" s="6"/>
      <c r="V52" s="6"/>
      <c r="W52" s="6"/>
      <c r="X52" s="95">
        <v>0</v>
      </c>
      <c r="Y52" s="92" t="s">
        <v>84</v>
      </c>
      <c r="Z52" s="93" t="s">
        <v>7</v>
      </c>
      <c r="AA52" s="123"/>
      <c r="AB52" s="123"/>
      <c r="AC52" s="123"/>
      <c r="AD52" s="123"/>
      <c r="AE52" s="123"/>
      <c r="AF52" s="123"/>
      <c r="AG52" s="123"/>
      <c r="AH52" s="123"/>
    </row>
    <row r="53" spans="1:34" s="13" customFormat="1" ht="51" customHeight="1" x14ac:dyDescent="0.25">
      <c r="A53" s="11" t="s">
        <v>279</v>
      </c>
      <c r="B53" s="77" t="s">
        <v>286</v>
      </c>
      <c r="C53" s="91" t="s">
        <v>571</v>
      </c>
      <c r="D53" s="11" t="s">
        <v>115</v>
      </c>
      <c r="E53" s="76" t="s">
        <v>322</v>
      </c>
      <c r="F53" s="11" t="s">
        <v>525</v>
      </c>
      <c r="G53" s="80"/>
      <c r="H53" s="80" t="s">
        <v>442</v>
      </c>
      <c r="I53" s="79"/>
      <c r="J53" s="80"/>
      <c r="K53" s="80"/>
      <c r="L53" s="79"/>
      <c r="M53" s="78"/>
      <c r="N53" s="84"/>
      <c r="O53" s="154"/>
      <c r="P53" s="11" t="s">
        <v>180</v>
      </c>
      <c r="Q53" s="92"/>
      <c r="R53" s="6"/>
      <c r="S53" s="6"/>
      <c r="T53" s="16"/>
      <c r="U53" s="16"/>
      <c r="V53" s="16"/>
      <c r="W53" s="16"/>
      <c r="X53" s="95">
        <v>4000</v>
      </c>
      <c r="Y53" s="92" t="s">
        <v>813</v>
      </c>
      <c r="Z53" s="93" t="s">
        <v>7</v>
      </c>
      <c r="AA53" s="123">
        <v>4000</v>
      </c>
      <c r="AB53" s="123"/>
      <c r="AC53" s="123"/>
      <c r="AD53" s="123"/>
      <c r="AE53" s="123"/>
      <c r="AF53" s="123"/>
      <c r="AG53" s="123"/>
      <c r="AH53" s="123"/>
    </row>
    <row r="54" spans="1:34" s="13" customFormat="1" ht="51" customHeight="1" x14ac:dyDescent="0.25">
      <c r="A54" s="11" t="s">
        <v>279</v>
      </c>
      <c r="B54" s="77" t="s">
        <v>286</v>
      </c>
      <c r="C54" s="91" t="s">
        <v>572</v>
      </c>
      <c r="D54" s="11" t="s">
        <v>99</v>
      </c>
      <c r="E54" s="76" t="s">
        <v>325</v>
      </c>
      <c r="F54" s="11" t="s">
        <v>754</v>
      </c>
      <c r="G54" s="80"/>
      <c r="H54" s="83"/>
      <c r="I54" s="80"/>
      <c r="J54" s="80"/>
      <c r="K54" s="80"/>
      <c r="L54" s="80"/>
      <c r="M54" s="78"/>
      <c r="N54" s="84"/>
      <c r="O54" s="154"/>
      <c r="P54" s="11" t="s">
        <v>174</v>
      </c>
      <c r="Q54" s="11" t="s">
        <v>96</v>
      </c>
      <c r="R54" s="5"/>
      <c r="S54" s="15"/>
      <c r="T54" s="15"/>
      <c r="U54" s="15"/>
      <c r="V54" s="15"/>
      <c r="W54" s="15"/>
      <c r="X54" s="95">
        <f>10000*5</f>
        <v>50000</v>
      </c>
      <c r="Y54" s="92" t="s">
        <v>753</v>
      </c>
      <c r="Z54" s="93" t="s">
        <v>7</v>
      </c>
      <c r="AA54" s="123">
        <v>50000</v>
      </c>
      <c r="AB54" s="123"/>
      <c r="AC54" s="123"/>
      <c r="AD54" s="123"/>
      <c r="AE54" s="123"/>
      <c r="AF54" s="123"/>
      <c r="AG54" s="123"/>
      <c r="AH54" s="123"/>
    </row>
    <row r="55" spans="1:34" s="13" customFormat="1" ht="51" customHeight="1" x14ac:dyDescent="0.25">
      <c r="A55" s="11" t="s">
        <v>279</v>
      </c>
      <c r="B55" s="77" t="s">
        <v>286</v>
      </c>
      <c r="C55" s="91" t="s">
        <v>572</v>
      </c>
      <c r="D55" s="11" t="s">
        <v>99</v>
      </c>
      <c r="E55" s="76" t="s">
        <v>326</v>
      </c>
      <c r="F55" s="11" t="s">
        <v>137</v>
      </c>
      <c r="G55" s="80"/>
      <c r="H55" s="80"/>
      <c r="I55" s="80"/>
      <c r="J55" s="80" t="s">
        <v>73</v>
      </c>
      <c r="K55" s="80" t="s">
        <v>101</v>
      </c>
      <c r="L55" s="80"/>
      <c r="M55" s="78"/>
      <c r="N55" s="84"/>
      <c r="O55" s="154"/>
      <c r="P55" s="11" t="s">
        <v>174</v>
      </c>
      <c r="Q55" s="11" t="s">
        <v>96</v>
      </c>
      <c r="R55" s="15"/>
      <c r="S55" s="15"/>
      <c r="T55" s="15"/>
      <c r="U55" s="15"/>
      <c r="V55" s="15"/>
      <c r="W55" s="15"/>
      <c r="X55" s="95">
        <v>2600</v>
      </c>
      <c r="Y55" s="92" t="s">
        <v>623</v>
      </c>
      <c r="Z55" s="93" t="s">
        <v>7</v>
      </c>
      <c r="AA55" s="123">
        <v>2600</v>
      </c>
      <c r="AB55" s="123"/>
      <c r="AC55" s="123"/>
      <c r="AD55" s="123"/>
      <c r="AE55" s="123"/>
      <c r="AF55" s="123"/>
      <c r="AG55" s="123"/>
      <c r="AH55" s="123"/>
    </row>
    <row r="56" spans="1:34" s="13" customFormat="1" ht="36.75" customHeight="1" x14ac:dyDescent="0.25">
      <c r="A56" s="11" t="s">
        <v>279</v>
      </c>
      <c r="B56" s="77" t="s">
        <v>286</v>
      </c>
      <c r="C56" s="91" t="s">
        <v>572</v>
      </c>
      <c r="D56" s="11" t="s">
        <v>99</v>
      </c>
      <c r="E56" s="76" t="s">
        <v>327</v>
      </c>
      <c r="F56" s="11" t="s">
        <v>526</v>
      </c>
      <c r="G56" s="80"/>
      <c r="H56" s="80"/>
      <c r="I56" s="80"/>
      <c r="J56" s="80"/>
      <c r="K56" s="80"/>
      <c r="L56" s="80"/>
      <c r="M56" s="78"/>
      <c r="N56" s="84"/>
      <c r="O56" s="154" t="s">
        <v>834</v>
      </c>
      <c r="P56" s="11" t="s">
        <v>8</v>
      </c>
      <c r="Q56" s="11" t="s">
        <v>400</v>
      </c>
      <c r="R56" s="5"/>
      <c r="S56" s="15"/>
      <c r="T56" s="10"/>
      <c r="U56" s="15"/>
      <c r="V56" s="10"/>
      <c r="W56" s="15"/>
      <c r="X56" s="95">
        <f>50000*3</f>
        <v>150000</v>
      </c>
      <c r="Y56" s="92" t="s">
        <v>501</v>
      </c>
      <c r="Z56" s="93" t="s">
        <v>640</v>
      </c>
      <c r="AA56" s="123">
        <v>75000</v>
      </c>
      <c r="AB56" s="123">
        <v>25000</v>
      </c>
      <c r="AC56" s="123"/>
      <c r="AD56" s="123">
        <v>50000</v>
      </c>
      <c r="AE56" s="123"/>
      <c r="AF56" s="123"/>
      <c r="AG56" s="123"/>
      <c r="AH56" s="123"/>
    </row>
    <row r="57" spans="1:34" s="13" customFormat="1" ht="108.75" customHeight="1" x14ac:dyDescent="0.25">
      <c r="A57" s="11" t="s">
        <v>279</v>
      </c>
      <c r="B57" s="77" t="s">
        <v>286</v>
      </c>
      <c r="C57" s="91" t="s">
        <v>573</v>
      </c>
      <c r="D57" s="11" t="s">
        <v>104</v>
      </c>
      <c r="E57" s="76" t="s">
        <v>328</v>
      </c>
      <c r="F57" s="11" t="s">
        <v>527</v>
      </c>
      <c r="G57" s="80"/>
      <c r="H57" s="81"/>
      <c r="I57" s="79"/>
      <c r="J57" s="80" t="s">
        <v>105</v>
      </c>
      <c r="K57" s="80"/>
      <c r="L57" s="80" t="s">
        <v>443</v>
      </c>
      <c r="M57" s="78" t="s">
        <v>153</v>
      </c>
      <c r="N57" s="84" t="s">
        <v>52</v>
      </c>
      <c r="O57" s="154"/>
      <c r="P57" s="11" t="s">
        <v>96</v>
      </c>
      <c r="Q57" s="11" t="s">
        <v>401</v>
      </c>
      <c r="R57" s="6"/>
      <c r="S57" s="16"/>
      <c r="T57" s="16"/>
      <c r="U57" s="16"/>
      <c r="V57" s="16"/>
      <c r="W57" s="16"/>
      <c r="X57" s="95">
        <f>50*16*5</f>
        <v>4000</v>
      </c>
      <c r="Y57" s="92" t="s">
        <v>624</v>
      </c>
      <c r="Z57" s="92" t="s">
        <v>7</v>
      </c>
      <c r="AA57" s="123">
        <f>50*16*5</f>
        <v>4000</v>
      </c>
      <c r="AB57" s="123"/>
      <c r="AC57" s="123"/>
      <c r="AD57" s="123"/>
      <c r="AE57" s="123"/>
      <c r="AF57" s="123"/>
      <c r="AG57" s="123"/>
      <c r="AH57" s="123"/>
    </row>
    <row r="58" spans="1:34" s="13" customFormat="1" ht="44.25" customHeight="1" x14ac:dyDescent="0.25">
      <c r="A58" s="11" t="s">
        <v>279</v>
      </c>
      <c r="B58" s="77" t="s">
        <v>286</v>
      </c>
      <c r="C58" s="91" t="s">
        <v>574</v>
      </c>
      <c r="D58" s="11" t="s">
        <v>89</v>
      </c>
      <c r="E58" s="76" t="s">
        <v>329</v>
      </c>
      <c r="F58" s="11" t="s">
        <v>90</v>
      </c>
      <c r="G58" s="80"/>
      <c r="H58" s="80"/>
      <c r="I58" s="80"/>
      <c r="J58" s="80"/>
      <c r="K58" s="80"/>
      <c r="L58" s="80"/>
      <c r="M58" s="78" t="s">
        <v>91</v>
      </c>
      <c r="N58" s="84" t="s">
        <v>92</v>
      </c>
      <c r="O58" s="154"/>
      <c r="P58" s="11" t="s">
        <v>393</v>
      </c>
      <c r="Q58" s="11" t="s">
        <v>412</v>
      </c>
      <c r="R58" s="15"/>
      <c r="S58" s="15"/>
      <c r="T58" s="15"/>
      <c r="U58" s="15"/>
      <c r="V58" s="15"/>
      <c r="W58" s="15"/>
      <c r="X58" s="95">
        <v>12999</v>
      </c>
      <c r="Y58" s="92" t="s">
        <v>550</v>
      </c>
      <c r="Z58" s="93" t="s">
        <v>642</v>
      </c>
      <c r="AA58" s="123"/>
      <c r="AB58" s="123"/>
      <c r="AC58" s="123"/>
      <c r="AD58" s="123"/>
      <c r="AE58" s="123"/>
      <c r="AF58" s="123"/>
      <c r="AG58" s="123"/>
      <c r="AH58" s="123"/>
    </row>
    <row r="59" spans="1:34" s="13" customFormat="1" ht="65.25" customHeight="1" x14ac:dyDescent="0.25">
      <c r="A59" s="11" t="s">
        <v>279</v>
      </c>
      <c r="B59" s="77" t="s">
        <v>286</v>
      </c>
      <c r="C59" s="91" t="s">
        <v>574</v>
      </c>
      <c r="D59" s="11" t="s">
        <v>89</v>
      </c>
      <c r="E59" s="76" t="s">
        <v>330</v>
      </c>
      <c r="F59" s="11" t="s">
        <v>755</v>
      </c>
      <c r="G59" s="80"/>
      <c r="H59" s="80"/>
      <c r="I59" s="80"/>
      <c r="J59" s="80"/>
      <c r="K59" s="80"/>
      <c r="L59" s="80"/>
      <c r="M59" s="78"/>
      <c r="N59" s="84"/>
      <c r="O59" s="154"/>
      <c r="P59" s="11" t="s">
        <v>756</v>
      </c>
      <c r="Q59" s="11" t="s">
        <v>96</v>
      </c>
      <c r="R59" s="9"/>
      <c r="S59" s="15"/>
      <c r="T59" s="15"/>
      <c r="U59" s="15"/>
      <c r="V59" s="15"/>
      <c r="W59" s="15"/>
      <c r="X59" s="95">
        <f>200*9*5</f>
        <v>9000</v>
      </c>
      <c r="Y59" s="92" t="s">
        <v>785</v>
      </c>
      <c r="Z59" s="93" t="s">
        <v>7</v>
      </c>
      <c r="AA59" s="123">
        <f>200*9*5</f>
        <v>9000</v>
      </c>
      <c r="AB59" s="123"/>
      <c r="AC59" s="123"/>
      <c r="AD59" s="123"/>
      <c r="AE59" s="123"/>
      <c r="AF59" s="123"/>
      <c r="AG59" s="123"/>
      <c r="AH59" s="123"/>
    </row>
    <row r="60" spans="1:34" s="13" customFormat="1" ht="64.5" customHeight="1" x14ac:dyDescent="0.25">
      <c r="A60" s="11" t="s">
        <v>279</v>
      </c>
      <c r="B60" s="77" t="s">
        <v>286</v>
      </c>
      <c r="C60" s="91" t="s">
        <v>574</v>
      </c>
      <c r="D60" s="11" t="s">
        <v>89</v>
      </c>
      <c r="E60" s="76" t="s">
        <v>331</v>
      </c>
      <c r="F60" s="11" t="s">
        <v>529</v>
      </c>
      <c r="G60" s="80"/>
      <c r="H60" s="81"/>
      <c r="I60" s="79"/>
      <c r="J60" s="80"/>
      <c r="K60" s="80"/>
      <c r="L60" s="79"/>
      <c r="M60" s="78" t="s">
        <v>155</v>
      </c>
      <c r="N60" s="84"/>
      <c r="O60" s="154"/>
      <c r="P60" s="11" t="s">
        <v>402</v>
      </c>
      <c r="Q60" s="11"/>
      <c r="R60" s="17"/>
      <c r="S60" s="17"/>
      <c r="T60" s="17"/>
      <c r="U60" s="17"/>
      <c r="V60" s="6"/>
      <c r="W60" s="6"/>
      <c r="X60" s="95">
        <v>0</v>
      </c>
      <c r="Y60" s="92" t="s">
        <v>162</v>
      </c>
      <c r="Z60" s="93" t="s">
        <v>7</v>
      </c>
      <c r="AA60" s="123">
        <v>0</v>
      </c>
      <c r="AB60" s="123"/>
      <c r="AC60" s="123"/>
      <c r="AD60" s="123"/>
      <c r="AE60" s="123"/>
      <c r="AF60" s="123"/>
      <c r="AG60" s="123"/>
      <c r="AH60" s="123"/>
    </row>
    <row r="61" spans="1:34" s="13" customFormat="1" ht="63.75" customHeight="1" x14ac:dyDescent="0.25">
      <c r="A61" s="11" t="s">
        <v>279</v>
      </c>
      <c r="B61" s="11" t="s">
        <v>288</v>
      </c>
      <c r="C61" s="91" t="s">
        <v>575</v>
      </c>
      <c r="D61" s="11" t="s">
        <v>608</v>
      </c>
      <c r="E61" s="76" t="s">
        <v>333</v>
      </c>
      <c r="F61" s="11" t="s">
        <v>470</v>
      </c>
      <c r="G61" s="80"/>
      <c r="H61" s="80" t="s">
        <v>156</v>
      </c>
      <c r="I61" s="80"/>
      <c r="J61" s="80" t="s">
        <v>149</v>
      </c>
      <c r="K61" s="80"/>
      <c r="L61" s="80"/>
      <c r="M61" s="78"/>
      <c r="N61" s="84"/>
      <c r="O61" s="154"/>
      <c r="P61" s="11" t="s">
        <v>174</v>
      </c>
      <c r="Q61" s="11" t="s">
        <v>96</v>
      </c>
      <c r="R61" s="17"/>
      <c r="S61" s="17"/>
      <c r="T61" s="17"/>
      <c r="U61" s="17"/>
      <c r="V61" s="17"/>
      <c r="W61" s="17"/>
      <c r="X61" s="95">
        <f>SUM(AA61:AD61)</f>
        <v>1220000</v>
      </c>
      <c r="Y61" s="92" t="s">
        <v>794</v>
      </c>
      <c r="Z61" s="93" t="s">
        <v>639</v>
      </c>
      <c r="AA61" s="123">
        <v>1030000</v>
      </c>
      <c r="AB61" s="123"/>
      <c r="AC61" s="123">
        <v>190000</v>
      </c>
      <c r="AD61" s="123"/>
      <c r="AE61" s="123"/>
      <c r="AF61" s="123"/>
      <c r="AG61" s="123"/>
      <c r="AH61" s="123"/>
    </row>
    <row r="62" spans="1:34" s="13" customFormat="1" ht="48" x14ac:dyDescent="0.25">
      <c r="A62" s="11" t="s">
        <v>279</v>
      </c>
      <c r="B62" s="11" t="s">
        <v>288</v>
      </c>
      <c r="C62" s="91" t="s">
        <v>575</v>
      </c>
      <c r="D62" s="11" t="s">
        <v>608</v>
      </c>
      <c r="E62" s="76" t="s">
        <v>334</v>
      </c>
      <c r="F62" s="11" t="s">
        <v>826</v>
      </c>
      <c r="G62" s="80"/>
      <c r="H62" s="80"/>
      <c r="I62" s="80"/>
      <c r="J62" s="80"/>
      <c r="K62" s="80"/>
      <c r="L62" s="80"/>
      <c r="M62" s="78"/>
      <c r="N62" s="84"/>
      <c r="O62" s="154"/>
      <c r="P62" s="11" t="s">
        <v>174</v>
      </c>
      <c r="Q62" s="11" t="s">
        <v>96</v>
      </c>
      <c r="R62" s="17"/>
      <c r="S62" s="17"/>
      <c r="T62" s="17"/>
      <c r="U62" s="17"/>
      <c r="V62" s="17"/>
      <c r="W62" s="17"/>
      <c r="X62" s="95">
        <f>SUM(AA62:AD62)</f>
        <v>3228000</v>
      </c>
      <c r="Y62" s="92" t="s">
        <v>794</v>
      </c>
      <c r="Z62" s="93" t="s">
        <v>639</v>
      </c>
      <c r="AA62" s="123">
        <v>278000</v>
      </c>
      <c r="AB62" s="123"/>
      <c r="AC62" s="123">
        <f>980000+1970000</f>
        <v>2950000</v>
      </c>
      <c r="AD62" s="123"/>
      <c r="AE62" s="123"/>
      <c r="AF62" s="123"/>
      <c r="AG62" s="123"/>
      <c r="AH62" s="123"/>
    </row>
    <row r="63" spans="1:34" s="13" customFormat="1" ht="36" x14ac:dyDescent="0.25">
      <c r="A63" s="11" t="s">
        <v>279</v>
      </c>
      <c r="B63" s="11" t="s">
        <v>288</v>
      </c>
      <c r="C63" s="91" t="s">
        <v>575</v>
      </c>
      <c r="D63" s="11" t="s">
        <v>608</v>
      </c>
      <c r="E63" s="76" t="s">
        <v>332</v>
      </c>
      <c r="F63" s="11" t="s">
        <v>471</v>
      </c>
      <c r="G63" s="80"/>
      <c r="H63" s="80"/>
      <c r="I63" s="80"/>
      <c r="J63" s="80"/>
      <c r="K63" s="80"/>
      <c r="L63" s="80"/>
      <c r="M63" s="78"/>
      <c r="N63" s="84"/>
      <c r="O63" s="154"/>
      <c r="P63" s="11" t="s">
        <v>174</v>
      </c>
      <c r="Q63" s="11" t="s">
        <v>96</v>
      </c>
      <c r="R63" s="17"/>
      <c r="S63" s="17"/>
      <c r="T63" s="17"/>
      <c r="U63" s="17"/>
      <c r="V63" s="17"/>
      <c r="W63" s="17"/>
      <c r="X63" s="95">
        <f>SUM(AA63:AD63)</f>
        <v>1662000</v>
      </c>
      <c r="Y63" s="92" t="s">
        <v>794</v>
      </c>
      <c r="Z63" s="93" t="s">
        <v>638</v>
      </c>
      <c r="AA63" s="123"/>
      <c r="AB63" s="123"/>
      <c r="AC63" s="123">
        <v>1662000</v>
      </c>
      <c r="AD63" s="123"/>
      <c r="AE63" s="123"/>
      <c r="AF63" s="123"/>
      <c r="AG63" s="123"/>
      <c r="AH63" s="123"/>
    </row>
    <row r="64" spans="1:34" s="13" customFormat="1" ht="60" x14ac:dyDescent="0.25">
      <c r="A64" s="11" t="s">
        <v>279</v>
      </c>
      <c r="B64" s="11" t="s">
        <v>288</v>
      </c>
      <c r="C64" s="91" t="s">
        <v>576</v>
      </c>
      <c r="D64" s="11" t="s">
        <v>609</v>
      </c>
      <c r="E64" s="76" t="s">
        <v>335</v>
      </c>
      <c r="F64" s="11" t="s">
        <v>172</v>
      </c>
      <c r="G64" s="80"/>
      <c r="H64" s="80" t="s">
        <v>444</v>
      </c>
      <c r="I64" s="80"/>
      <c r="J64" s="80"/>
      <c r="K64" s="80" t="s">
        <v>23</v>
      </c>
      <c r="L64" s="80"/>
      <c r="M64" s="78" t="s">
        <v>155</v>
      </c>
      <c r="N64" s="84"/>
      <c r="O64" s="96"/>
      <c r="P64" s="92" t="s">
        <v>8</v>
      </c>
      <c r="Q64" s="11" t="s">
        <v>96</v>
      </c>
      <c r="R64" s="17"/>
      <c r="S64" s="17"/>
      <c r="T64" s="17"/>
      <c r="U64" s="17"/>
      <c r="V64" s="5"/>
      <c r="W64" s="5"/>
      <c r="X64" s="95">
        <f>114578+33200+33650</f>
        <v>181428</v>
      </c>
      <c r="Y64" s="92" t="s">
        <v>489</v>
      </c>
      <c r="Z64" s="93" t="s">
        <v>7</v>
      </c>
      <c r="AA64" s="123">
        <f>114578+33200+33650</f>
        <v>181428</v>
      </c>
      <c r="AB64" s="123"/>
      <c r="AC64" s="123"/>
      <c r="AD64" s="123"/>
      <c r="AE64" s="123"/>
      <c r="AF64" s="123"/>
      <c r="AG64" s="123"/>
      <c r="AH64" s="123"/>
    </row>
    <row r="65" spans="1:34" ht="55.5" customHeight="1" x14ac:dyDescent="0.25">
      <c r="A65" s="11" t="s">
        <v>279</v>
      </c>
      <c r="B65" s="11" t="s">
        <v>288</v>
      </c>
      <c r="C65" s="91" t="s">
        <v>576</v>
      </c>
      <c r="D65" s="11" t="s">
        <v>609</v>
      </c>
      <c r="E65" s="76" t="s">
        <v>336</v>
      </c>
      <c r="F65" s="11" t="s">
        <v>530</v>
      </c>
      <c r="G65" s="80"/>
      <c r="H65" s="80" t="s">
        <v>444</v>
      </c>
      <c r="I65" s="80"/>
      <c r="J65" s="80"/>
      <c r="K65" s="80" t="s">
        <v>23</v>
      </c>
      <c r="L65" s="80"/>
      <c r="M65" s="78"/>
      <c r="N65" s="84"/>
      <c r="O65" s="154"/>
      <c r="P65" s="11" t="s">
        <v>174</v>
      </c>
      <c r="Q65" s="11" t="s">
        <v>96</v>
      </c>
      <c r="R65" s="17"/>
      <c r="S65" s="17"/>
      <c r="T65" s="17"/>
      <c r="U65" s="17"/>
      <c r="V65" s="17"/>
      <c r="W65" s="17"/>
      <c r="X65" s="95">
        <f>SUM(AA65:AD65)</f>
        <v>905000</v>
      </c>
      <c r="Y65" s="92" t="s">
        <v>478</v>
      </c>
      <c r="Z65" s="93" t="s">
        <v>638</v>
      </c>
      <c r="AA65" s="123"/>
      <c r="AB65" s="123"/>
      <c r="AC65" s="123">
        <v>905000</v>
      </c>
      <c r="AD65" s="123"/>
      <c r="AE65" s="123"/>
      <c r="AF65" s="123"/>
      <c r="AG65" s="123"/>
      <c r="AH65" s="123"/>
    </row>
    <row r="66" spans="1:34" ht="48.75" customHeight="1" x14ac:dyDescent="0.25">
      <c r="A66" s="11" t="s">
        <v>279</v>
      </c>
      <c r="B66" s="77" t="s">
        <v>421</v>
      </c>
      <c r="C66" s="91" t="s">
        <v>577</v>
      </c>
      <c r="D66" s="11" t="s">
        <v>610</v>
      </c>
      <c r="E66" s="76" t="s">
        <v>5</v>
      </c>
      <c r="F66" s="11" t="s">
        <v>757</v>
      </c>
      <c r="G66" s="80"/>
      <c r="H66" s="80"/>
      <c r="I66" s="80"/>
      <c r="J66" s="80"/>
      <c r="K66" s="80"/>
      <c r="L66" s="80"/>
      <c r="M66" s="78"/>
      <c r="N66" s="84"/>
      <c r="O66" s="154" t="s">
        <v>827</v>
      </c>
      <c r="P66" s="11" t="s">
        <v>96</v>
      </c>
      <c r="Q66" s="11" t="s">
        <v>174</v>
      </c>
      <c r="R66" s="17"/>
      <c r="S66" s="17"/>
      <c r="T66" s="17"/>
      <c r="U66" s="17"/>
      <c r="V66" s="17"/>
      <c r="W66" s="17"/>
      <c r="X66" s="95">
        <f>400*5+600*5</f>
        <v>5000</v>
      </c>
      <c r="Y66" s="92" t="s">
        <v>633</v>
      </c>
      <c r="Z66" s="93" t="s">
        <v>7</v>
      </c>
      <c r="AA66" s="123">
        <f>400*5+600*5</f>
        <v>5000</v>
      </c>
      <c r="AB66" s="123"/>
      <c r="AC66" s="123"/>
      <c r="AD66" s="123"/>
      <c r="AE66" s="123"/>
      <c r="AF66" s="123"/>
      <c r="AG66" s="123"/>
      <c r="AH66" s="123"/>
    </row>
    <row r="67" spans="1:34" s="13" customFormat="1" ht="73.5" customHeight="1" x14ac:dyDescent="0.25">
      <c r="A67" s="11" t="s">
        <v>279</v>
      </c>
      <c r="B67" s="77" t="s">
        <v>421</v>
      </c>
      <c r="C67" s="91" t="s">
        <v>578</v>
      </c>
      <c r="D67" s="11" t="s">
        <v>98</v>
      </c>
      <c r="E67" s="76" t="s">
        <v>72</v>
      </c>
      <c r="F67" s="11" t="s">
        <v>293</v>
      </c>
      <c r="G67" s="83"/>
      <c r="H67" s="83" t="s">
        <v>54</v>
      </c>
      <c r="I67" s="80"/>
      <c r="J67" s="80"/>
      <c r="K67" s="80"/>
      <c r="L67" s="80"/>
      <c r="M67" s="78"/>
      <c r="N67" s="84"/>
      <c r="O67" s="154"/>
      <c r="P67" s="11" t="s">
        <v>393</v>
      </c>
      <c r="Q67" s="11" t="s">
        <v>403</v>
      </c>
      <c r="R67" s="15"/>
      <c r="S67" s="15"/>
      <c r="T67" s="15"/>
      <c r="U67" s="15"/>
      <c r="V67" s="15"/>
      <c r="W67" s="15"/>
      <c r="X67" s="95">
        <v>59191</v>
      </c>
      <c r="Y67" s="92" t="s">
        <v>481</v>
      </c>
      <c r="Z67" s="93" t="s">
        <v>638</v>
      </c>
      <c r="AA67" s="123"/>
      <c r="AB67" s="123"/>
      <c r="AC67" s="123"/>
      <c r="AD67" s="123">
        <v>59191</v>
      </c>
      <c r="AE67" s="123"/>
      <c r="AF67" s="123"/>
      <c r="AG67" s="123"/>
      <c r="AH67" s="123"/>
    </row>
    <row r="68" spans="1:34" s="13" customFormat="1" ht="60.75" customHeight="1" x14ac:dyDescent="0.25">
      <c r="A68" s="11" t="s">
        <v>280</v>
      </c>
      <c r="B68" s="77" t="s">
        <v>284</v>
      </c>
      <c r="C68" s="91" t="s">
        <v>579</v>
      </c>
      <c r="D68" s="11" t="s">
        <v>611</v>
      </c>
      <c r="E68" s="76" t="s">
        <v>418</v>
      </c>
      <c r="F68" s="11" t="s">
        <v>183</v>
      </c>
      <c r="G68" s="80"/>
      <c r="H68" s="83" t="s">
        <v>29</v>
      </c>
      <c r="I68" s="80"/>
      <c r="J68" s="80" t="s">
        <v>151</v>
      </c>
      <c r="K68" s="80"/>
      <c r="L68" s="80"/>
      <c r="M68" s="78"/>
      <c r="N68" s="84"/>
      <c r="O68" s="154"/>
      <c r="P68" s="11" t="s">
        <v>174</v>
      </c>
      <c r="Q68" s="11" t="s">
        <v>404</v>
      </c>
      <c r="R68" s="17"/>
      <c r="S68" s="17"/>
      <c r="T68" s="17"/>
      <c r="U68" s="17"/>
      <c r="V68" s="17"/>
      <c r="W68" s="17"/>
      <c r="X68" s="95">
        <f>30*300*6</f>
        <v>54000</v>
      </c>
      <c r="Y68" s="92" t="s">
        <v>485</v>
      </c>
      <c r="Z68" s="93" t="s">
        <v>143</v>
      </c>
      <c r="AA68" s="123">
        <v>10000</v>
      </c>
      <c r="AB68" s="123">
        <v>14000</v>
      </c>
      <c r="AC68" s="123"/>
      <c r="AD68" s="123"/>
      <c r="AE68" s="123">
        <v>25000</v>
      </c>
      <c r="AF68" s="123"/>
      <c r="AG68" s="123"/>
      <c r="AH68" s="123"/>
    </row>
    <row r="69" spans="1:34" s="13" customFormat="1" ht="48.75" customHeight="1" x14ac:dyDescent="0.25">
      <c r="A69" s="11" t="s">
        <v>280</v>
      </c>
      <c r="B69" s="77" t="s">
        <v>286</v>
      </c>
      <c r="C69" s="91" t="s">
        <v>580</v>
      </c>
      <c r="D69" s="11" t="s">
        <v>612</v>
      </c>
      <c r="E69" s="76" t="s">
        <v>339</v>
      </c>
      <c r="F69" s="11" t="s">
        <v>100</v>
      </c>
      <c r="G69" s="80"/>
      <c r="H69" s="80" t="s">
        <v>28</v>
      </c>
      <c r="I69" s="80"/>
      <c r="J69" s="80"/>
      <c r="K69" s="80"/>
      <c r="L69" s="80" t="s">
        <v>38</v>
      </c>
      <c r="M69" s="78"/>
      <c r="N69" s="84"/>
      <c r="O69" s="154" t="s">
        <v>791</v>
      </c>
      <c r="P69" s="11" t="s">
        <v>174</v>
      </c>
      <c r="Q69" s="11" t="s">
        <v>31</v>
      </c>
      <c r="R69" s="15"/>
      <c r="S69" s="15"/>
      <c r="T69" s="15"/>
      <c r="U69" s="15"/>
      <c r="V69" s="15"/>
      <c r="W69" s="15"/>
      <c r="X69" s="95">
        <f>AA69</f>
        <v>912531</v>
      </c>
      <c r="Y69" s="92" t="s">
        <v>802</v>
      </c>
      <c r="Z69" s="93" t="s">
        <v>7</v>
      </c>
      <c r="AA69" s="123">
        <v>912531</v>
      </c>
      <c r="AB69" s="123"/>
      <c r="AC69" s="123"/>
      <c r="AD69" s="123"/>
      <c r="AE69" s="123"/>
      <c r="AF69" s="123"/>
      <c r="AG69" s="123"/>
      <c r="AH69" s="123"/>
    </row>
    <row r="70" spans="1:34" s="13" customFormat="1" ht="48.75" customHeight="1" x14ac:dyDescent="0.25">
      <c r="A70" s="11" t="s">
        <v>280</v>
      </c>
      <c r="B70" s="77" t="s">
        <v>286</v>
      </c>
      <c r="C70" s="91" t="s">
        <v>580</v>
      </c>
      <c r="D70" s="11" t="s">
        <v>612</v>
      </c>
      <c r="E70" s="76" t="s">
        <v>338</v>
      </c>
      <c r="F70" s="11" t="s">
        <v>531</v>
      </c>
      <c r="G70" s="80"/>
      <c r="H70" s="80"/>
      <c r="I70" s="80"/>
      <c r="J70" s="80"/>
      <c r="K70" s="80"/>
      <c r="L70" s="80"/>
      <c r="M70" s="78"/>
      <c r="N70" s="84"/>
      <c r="O70" s="154"/>
      <c r="P70" s="11" t="s">
        <v>8</v>
      </c>
      <c r="Q70" s="11"/>
      <c r="R70" s="15"/>
      <c r="S70" s="15"/>
      <c r="T70" s="15"/>
      <c r="U70" s="15"/>
      <c r="V70" s="9"/>
      <c r="W70" s="9"/>
      <c r="X70" s="95">
        <f>AA70</f>
        <v>346927</v>
      </c>
      <c r="Y70" s="92" t="s">
        <v>497</v>
      </c>
      <c r="Z70" s="93" t="s">
        <v>7</v>
      </c>
      <c r="AA70" s="123">
        <v>346927</v>
      </c>
      <c r="AB70" s="123"/>
      <c r="AC70" s="123"/>
      <c r="AD70" s="123"/>
      <c r="AE70" s="123"/>
      <c r="AF70" s="123"/>
      <c r="AG70" s="123"/>
      <c r="AH70" s="123"/>
    </row>
    <row r="71" spans="1:34" s="13" customFormat="1" ht="48.75" customHeight="1" x14ac:dyDescent="0.25">
      <c r="A71" s="11" t="s">
        <v>280</v>
      </c>
      <c r="B71" s="77" t="s">
        <v>286</v>
      </c>
      <c r="C71" s="91" t="s">
        <v>580</v>
      </c>
      <c r="D71" s="11" t="s">
        <v>612</v>
      </c>
      <c r="E71" s="76" t="s">
        <v>337</v>
      </c>
      <c r="F71" s="11" t="s">
        <v>429</v>
      </c>
      <c r="G71" s="80"/>
      <c r="H71" s="80"/>
      <c r="I71" s="80"/>
      <c r="J71" s="80"/>
      <c r="K71" s="80"/>
      <c r="L71" s="80"/>
      <c r="M71" s="78"/>
      <c r="N71" s="84"/>
      <c r="O71" s="154"/>
      <c r="P71" s="11" t="s">
        <v>96</v>
      </c>
      <c r="Q71" s="11" t="s">
        <v>532</v>
      </c>
      <c r="R71" s="15"/>
      <c r="S71" s="15"/>
      <c r="T71" s="15"/>
      <c r="U71" s="15"/>
      <c r="V71" s="9"/>
      <c r="W71" s="9"/>
      <c r="X71" s="95">
        <f>AA71</f>
        <v>48756</v>
      </c>
      <c r="Y71" s="92" t="s">
        <v>497</v>
      </c>
      <c r="Z71" s="93" t="s">
        <v>7</v>
      </c>
      <c r="AA71" s="123">
        <v>48756</v>
      </c>
      <c r="AB71" s="123"/>
      <c r="AC71" s="123"/>
      <c r="AD71" s="123"/>
      <c r="AE71" s="123"/>
      <c r="AF71" s="123"/>
      <c r="AG71" s="123"/>
      <c r="AH71" s="123"/>
    </row>
    <row r="72" spans="1:34" s="13" customFormat="1" ht="48.75" customHeight="1" x14ac:dyDescent="0.25">
      <c r="A72" s="11" t="s">
        <v>280</v>
      </c>
      <c r="B72" s="77" t="s">
        <v>286</v>
      </c>
      <c r="C72" s="91" t="s">
        <v>580</v>
      </c>
      <c r="D72" s="11" t="s">
        <v>612</v>
      </c>
      <c r="E72" s="76" t="s">
        <v>340</v>
      </c>
      <c r="F72" s="11" t="s">
        <v>627</v>
      </c>
      <c r="G72" s="80"/>
      <c r="H72" s="80"/>
      <c r="I72" s="80"/>
      <c r="J72" s="80"/>
      <c r="K72" s="80"/>
      <c r="L72" s="80" t="s">
        <v>38</v>
      </c>
      <c r="M72" s="78"/>
      <c r="N72" s="84"/>
      <c r="O72" s="154" t="s">
        <v>791</v>
      </c>
      <c r="P72" s="11" t="s">
        <v>174</v>
      </c>
      <c r="Q72" s="11" t="s">
        <v>505</v>
      </c>
      <c r="R72" s="17"/>
      <c r="S72" s="17"/>
      <c r="T72" s="17"/>
      <c r="U72" s="17"/>
      <c r="V72" s="17"/>
      <c r="W72" s="17"/>
      <c r="X72" s="95">
        <f>1662+2536+2600*4</f>
        <v>14598</v>
      </c>
      <c r="Y72" s="92" t="s">
        <v>803</v>
      </c>
      <c r="Z72" s="93" t="s">
        <v>7</v>
      </c>
      <c r="AA72" s="123">
        <f>1662+2536+2600*4</f>
        <v>14598</v>
      </c>
      <c r="AB72" s="123"/>
      <c r="AC72" s="123"/>
      <c r="AD72" s="123"/>
      <c r="AE72" s="123"/>
      <c r="AF72" s="123"/>
      <c r="AG72" s="123"/>
      <c r="AH72" s="123"/>
    </row>
    <row r="73" spans="1:34" s="13" customFormat="1" ht="36.75" customHeight="1" x14ac:dyDescent="0.25">
      <c r="A73" s="11" t="s">
        <v>280</v>
      </c>
      <c r="B73" s="77" t="s">
        <v>286</v>
      </c>
      <c r="C73" s="91" t="s">
        <v>580</v>
      </c>
      <c r="D73" s="11" t="s">
        <v>612</v>
      </c>
      <c r="E73" s="76" t="s">
        <v>428</v>
      </c>
      <c r="F73" s="11" t="s">
        <v>166</v>
      </c>
      <c r="G73" s="80"/>
      <c r="H73" s="80" t="s">
        <v>36</v>
      </c>
      <c r="I73" s="80"/>
      <c r="J73" s="80"/>
      <c r="K73" s="80"/>
      <c r="L73" s="80"/>
      <c r="M73" s="78"/>
      <c r="N73" s="84"/>
      <c r="O73" s="154"/>
      <c r="P73" s="11" t="s">
        <v>167</v>
      </c>
      <c r="Q73" s="11"/>
      <c r="R73" s="17"/>
      <c r="S73" s="17"/>
      <c r="T73" s="17"/>
      <c r="U73" s="17"/>
      <c r="V73" s="17"/>
      <c r="W73" s="17"/>
      <c r="X73" s="95">
        <v>0</v>
      </c>
      <c r="Y73" s="92" t="s">
        <v>162</v>
      </c>
      <c r="Z73" s="93" t="s">
        <v>39</v>
      </c>
      <c r="AA73" s="123"/>
      <c r="AB73" s="123"/>
      <c r="AC73" s="123"/>
      <c r="AD73" s="123"/>
      <c r="AE73" s="123"/>
      <c r="AF73" s="123"/>
      <c r="AG73" s="123"/>
      <c r="AH73" s="123"/>
    </row>
    <row r="74" spans="1:34" s="13" customFormat="1" ht="44.25" customHeight="1" x14ac:dyDescent="0.25">
      <c r="A74" s="11" t="s">
        <v>280</v>
      </c>
      <c r="B74" s="77" t="s">
        <v>286</v>
      </c>
      <c r="C74" s="91" t="s">
        <v>581</v>
      </c>
      <c r="D74" s="11" t="s">
        <v>290</v>
      </c>
      <c r="E74" s="76" t="s">
        <v>341</v>
      </c>
      <c r="F74" s="11" t="s">
        <v>533</v>
      </c>
      <c r="G74" s="80"/>
      <c r="H74" s="80" t="s">
        <v>37</v>
      </c>
      <c r="I74" s="80"/>
      <c r="J74" s="80"/>
      <c r="K74" s="80"/>
      <c r="L74" s="80"/>
      <c r="M74" s="78"/>
      <c r="N74" s="84"/>
      <c r="O74" s="154"/>
      <c r="P74" s="11" t="s">
        <v>289</v>
      </c>
      <c r="Q74" s="11"/>
      <c r="R74" s="17"/>
      <c r="S74" s="17"/>
      <c r="T74" s="17"/>
      <c r="U74" s="17"/>
      <c r="V74" s="17"/>
      <c r="W74" s="17"/>
      <c r="X74" s="95">
        <v>0</v>
      </c>
      <c r="Y74" s="92" t="s">
        <v>162</v>
      </c>
      <c r="Z74" s="77" t="s">
        <v>7</v>
      </c>
      <c r="AA74" s="123">
        <v>0</v>
      </c>
      <c r="AB74" s="123"/>
      <c r="AC74" s="123"/>
      <c r="AD74" s="123"/>
      <c r="AE74" s="123"/>
      <c r="AF74" s="123"/>
      <c r="AG74" s="123"/>
      <c r="AH74" s="123"/>
    </row>
    <row r="75" spans="1:34" s="13" customFormat="1" ht="24.75" customHeight="1" x14ac:dyDescent="0.25">
      <c r="A75" s="11" t="s">
        <v>280</v>
      </c>
      <c r="B75" s="77" t="s">
        <v>286</v>
      </c>
      <c r="C75" s="91" t="s">
        <v>581</v>
      </c>
      <c r="D75" s="11" t="s">
        <v>290</v>
      </c>
      <c r="E75" s="76" t="s">
        <v>342</v>
      </c>
      <c r="F75" s="11" t="s">
        <v>534</v>
      </c>
      <c r="G75" s="80"/>
      <c r="H75" s="80"/>
      <c r="I75" s="80"/>
      <c r="J75" s="80"/>
      <c r="K75" s="80"/>
      <c r="L75" s="80"/>
      <c r="M75" s="78"/>
      <c r="N75" s="84"/>
      <c r="O75" s="154"/>
      <c r="P75" s="11" t="s">
        <v>289</v>
      </c>
      <c r="Q75" s="11"/>
      <c r="R75" s="17"/>
      <c r="S75" s="17"/>
      <c r="T75" s="17"/>
      <c r="U75" s="17"/>
      <c r="V75" s="17"/>
      <c r="W75" s="17"/>
      <c r="X75" s="95">
        <v>0</v>
      </c>
      <c r="Y75" s="92" t="s">
        <v>162</v>
      </c>
      <c r="Z75" s="77" t="s">
        <v>7</v>
      </c>
      <c r="AA75" s="123">
        <v>0</v>
      </c>
      <c r="AB75" s="123"/>
      <c r="AC75" s="123"/>
      <c r="AD75" s="123"/>
      <c r="AE75" s="123"/>
      <c r="AF75" s="123"/>
      <c r="AG75" s="123"/>
      <c r="AH75" s="123"/>
    </row>
    <row r="76" spans="1:34" s="13" customFormat="1" ht="24.75" customHeight="1" x14ac:dyDescent="0.25">
      <c r="A76" s="11" t="s">
        <v>280</v>
      </c>
      <c r="B76" s="77" t="s">
        <v>286</v>
      </c>
      <c r="C76" s="91" t="s">
        <v>582</v>
      </c>
      <c r="D76" s="11" t="s">
        <v>111</v>
      </c>
      <c r="E76" s="76" t="s">
        <v>344</v>
      </c>
      <c r="F76" s="11" t="s">
        <v>535</v>
      </c>
      <c r="G76" s="80"/>
      <c r="H76" s="80" t="s">
        <v>37</v>
      </c>
      <c r="I76" s="80"/>
      <c r="J76" s="80"/>
      <c r="K76" s="80"/>
      <c r="L76" s="80"/>
      <c r="M76" s="78"/>
      <c r="N76" s="84"/>
      <c r="O76" s="154" t="s">
        <v>791</v>
      </c>
      <c r="P76" s="11" t="s">
        <v>289</v>
      </c>
      <c r="Q76" s="11"/>
      <c r="R76" s="17"/>
      <c r="S76" s="17"/>
      <c r="T76" s="17"/>
      <c r="U76" s="17"/>
      <c r="V76" s="17"/>
      <c r="W76" s="17"/>
      <c r="X76" s="92">
        <v>0</v>
      </c>
      <c r="Y76" s="92" t="s">
        <v>84</v>
      </c>
      <c r="Z76" s="93" t="s">
        <v>7</v>
      </c>
      <c r="AA76" s="123"/>
      <c r="AB76" s="123"/>
      <c r="AC76" s="123"/>
      <c r="AD76" s="123"/>
      <c r="AE76" s="123"/>
      <c r="AF76" s="123"/>
      <c r="AG76" s="123"/>
      <c r="AH76" s="123"/>
    </row>
    <row r="77" spans="1:34" s="13" customFormat="1" ht="55.5" customHeight="1" x14ac:dyDescent="0.25">
      <c r="A77" s="11" t="s">
        <v>280</v>
      </c>
      <c r="B77" s="77" t="s">
        <v>286</v>
      </c>
      <c r="C77" s="91" t="s">
        <v>582</v>
      </c>
      <c r="D77" s="11" t="s">
        <v>111</v>
      </c>
      <c r="E77" s="76" t="s">
        <v>343</v>
      </c>
      <c r="F77" s="11" t="s">
        <v>822</v>
      </c>
      <c r="G77" s="80"/>
      <c r="H77" s="80"/>
      <c r="I77" s="80"/>
      <c r="J77" s="80"/>
      <c r="K77" s="80"/>
      <c r="L77" s="80"/>
      <c r="M77" s="78"/>
      <c r="N77" s="84"/>
      <c r="O77" s="154" t="s">
        <v>791</v>
      </c>
      <c r="P77" s="11" t="s">
        <v>758</v>
      </c>
      <c r="Q77" s="11" t="s">
        <v>759</v>
      </c>
      <c r="R77" s="17"/>
      <c r="S77" s="17"/>
      <c r="T77" s="17"/>
      <c r="U77" s="17"/>
      <c r="V77" s="17"/>
      <c r="W77" s="17"/>
      <c r="X77" s="95">
        <v>0</v>
      </c>
      <c r="Y77" s="92" t="s">
        <v>162</v>
      </c>
      <c r="Z77" s="92" t="s">
        <v>823</v>
      </c>
      <c r="AA77" s="123">
        <v>0</v>
      </c>
      <c r="AB77" s="123"/>
      <c r="AC77" s="123"/>
      <c r="AD77" s="123"/>
      <c r="AE77" s="123"/>
      <c r="AF77" s="123"/>
      <c r="AG77" s="123"/>
      <c r="AH77" s="123"/>
    </row>
    <row r="78" spans="1:34" s="13" customFormat="1" ht="36" x14ac:dyDescent="0.25">
      <c r="A78" s="11" t="s">
        <v>280</v>
      </c>
      <c r="B78" s="77" t="s">
        <v>286</v>
      </c>
      <c r="C78" s="91" t="s">
        <v>582</v>
      </c>
      <c r="D78" s="11" t="s">
        <v>111</v>
      </c>
      <c r="E78" s="76" t="s">
        <v>436</v>
      </c>
      <c r="F78" s="11" t="s">
        <v>824</v>
      </c>
      <c r="G78" s="80"/>
      <c r="H78" s="80"/>
      <c r="I78" s="80"/>
      <c r="J78" s="80"/>
      <c r="K78" s="80"/>
      <c r="L78" s="80"/>
      <c r="M78" s="78"/>
      <c r="N78" s="84"/>
      <c r="O78" s="154"/>
      <c r="P78" s="11" t="s">
        <v>758</v>
      </c>
      <c r="Q78" s="11"/>
      <c r="R78" s="17"/>
      <c r="S78" s="17"/>
      <c r="T78" s="17"/>
      <c r="U78" s="17"/>
      <c r="V78" s="17"/>
      <c r="W78" s="17"/>
      <c r="X78" s="95">
        <v>0</v>
      </c>
      <c r="Y78" s="92" t="s">
        <v>162</v>
      </c>
      <c r="Z78" s="160" t="s">
        <v>825</v>
      </c>
      <c r="AA78" s="123">
        <f>84*30*5*3</f>
        <v>37800</v>
      </c>
      <c r="AB78" s="123"/>
      <c r="AC78" s="123"/>
      <c r="AD78" s="123"/>
      <c r="AE78" s="123"/>
      <c r="AF78" s="123"/>
      <c r="AG78" s="123"/>
      <c r="AH78" s="123"/>
    </row>
    <row r="79" spans="1:34" s="13" customFormat="1" ht="48.75" customHeight="1" x14ac:dyDescent="0.25">
      <c r="A79" s="11" t="s">
        <v>280</v>
      </c>
      <c r="B79" s="77" t="s">
        <v>286</v>
      </c>
      <c r="C79" s="91" t="s">
        <v>582</v>
      </c>
      <c r="D79" s="11" t="s">
        <v>111</v>
      </c>
      <c r="E79" s="76" t="s">
        <v>437</v>
      </c>
      <c r="F79" s="11" t="s">
        <v>390</v>
      </c>
      <c r="G79" s="80"/>
      <c r="H79" s="80" t="s">
        <v>445</v>
      </c>
      <c r="I79" s="80"/>
      <c r="J79" s="80"/>
      <c r="K79" s="80"/>
      <c r="L79" s="80"/>
      <c r="M79" s="78"/>
      <c r="N79" s="84"/>
      <c r="O79" s="154" t="s">
        <v>791</v>
      </c>
      <c r="P79" s="11" t="s">
        <v>536</v>
      </c>
      <c r="Q79" s="11" t="s">
        <v>96</v>
      </c>
      <c r="R79" s="17"/>
      <c r="S79" s="17"/>
      <c r="T79" s="17"/>
      <c r="U79" s="17"/>
      <c r="V79" s="17"/>
      <c r="W79" s="17"/>
      <c r="X79" s="95">
        <f>6*1000</f>
        <v>6000</v>
      </c>
      <c r="Y79" s="92" t="s">
        <v>486</v>
      </c>
      <c r="Z79" s="93" t="s">
        <v>7</v>
      </c>
      <c r="AA79" s="123">
        <f>6*1000</f>
        <v>6000</v>
      </c>
      <c r="AB79" s="123"/>
      <c r="AC79" s="123"/>
      <c r="AD79" s="123"/>
      <c r="AE79" s="123"/>
      <c r="AF79" s="123"/>
      <c r="AG79" s="123"/>
      <c r="AH79" s="123"/>
    </row>
    <row r="80" spans="1:34" s="13" customFormat="1" ht="36" x14ac:dyDescent="0.25">
      <c r="A80" s="11" t="s">
        <v>280</v>
      </c>
      <c r="B80" s="77" t="s">
        <v>288</v>
      </c>
      <c r="C80" s="91" t="s">
        <v>583</v>
      </c>
      <c r="D80" s="11" t="s">
        <v>613</v>
      </c>
      <c r="E80" s="76" t="s">
        <v>346</v>
      </c>
      <c r="F80" s="11" t="s">
        <v>110</v>
      </c>
      <c r="G80" s="80"/>
      <c r="H80" s="83"/>
      <c r="I80" s="80"/>
      <c r="J80" s="80"/>
      <c r="K80" s="80"/>
      <c r="L80" s="80"/>
      <c r="M80" s="78"/>
      <c r="N80" s="84"/>
      <c r="O80" s="154"/>
      <c r="P80" s="11" t="s">
        <v>537</v>
      </c>
      <c r="Q80" s="11"/>
      <c r="R80" s="15"/>
      <c r="S80" s="15"/>
      <c r="T80" s="15"/>
      <c r="U80" s="15"/>
      <c r="V80" s="15"/>
      <c r="W80" s="15"/>
      <c r="X80" s="95">
        <v>81500</v>
      </c>
      <c r="Y80" s="92" t="s">
        <v>84</v>
      </c>
      <c r="Z80" s="93" t="s">
        <v>506</v>
      </c>
      <c r="AA80" s="123"/>
      <c r="AB80" s="123"/>
      <c r="AC80" s="123"/>
      <c r="AD80" s="123"/>
      <c r="AE80" s="123">
        <v>81500</v>
      </c>
      <c r="AF80" s="123"/>
      <c r="AG80" s="123"/>
      <c r="AH80" s="123"/>
    </row>
    <row r="81" spans="1:34" s="13" customFormat="1" ht="65.25" customHeight="1" x14ac:dyDescent="0.25">
      <c r="A81" s="11" t="s">
        <v>280</v>
      </c>
      <c r="B81" s="11" t="s">
        <v>288</v>
      </c>
      <c r="C81" s="91" t="s">
        <v>583</v>
      </c>
      <c r="D81" s="11" t="s">
        <v>613</v>
      </c>
      <c r="E81" s="76" t="s">
        <v>345</v>
      </c>
      <c r="F81" s="11" t="s">
        <v>165</v>
      </c>
      <c r="G81" s="80" t="s">
        <v>34</v>
      </c>
      <c r="H81" s="80"/>
      <c r="I81" s="80"/>
      <c r="J81" s="80" t="s">
        <v>150</v>
      </c>
      <c r="K81" s="80"/>
      <c r="L81" s="80"/>
      <c r="M81" s="78"/>
      <c r="N81" s="84"/>
      <c r="O81" s="154"/>
      <c r="P81" s="11" t="s">
        <v>405</v>
      </c>
      <c r="Q81" s="11"/>
      <c r="R81" s="17"/>
      <c r="S81" s="17"/>
      <c r="T81" s="10"/>
      <c r="U81" s="10"/>
      <c r="V81" s="10"/>
      <c r="W81" s="10"/>
      <c r="X81" s="95">
        <v>7968082</v>
      </c>
      <c r="Y81" s="92" t="s">
        <v>392</v>
      </c>
      <c r="Z81" s="93" t="s">
        <v>643</v>
      </c>
      <c r="AA81" s="123"/>
      <c r="AB81" s="123"/>
      <c r="AC81" s="123"/>
      <c r="AD81" s="123"/>
      <c r="AE81" s="123"/>
      <c r="AF81" s="123"/>
      <c r="AG81" s="123"/>
      <c r="AH81" s="123"/>
    </row>
    <row r="82" spans="1:34" s="13" customFormat="1" ht="80.25" customHeight="1" x14ac:dyDescent="0.25">
      <c r="A82" s="11" t="s">
        <v>280</v>
      </c>
      <c r="B82" s="11" t="s">
        <v>288</v>
      </c>
      <c r="C82" s="91" t="s">
        <v>583</v>
      </c>
      <c r="D82" s="11" t="s">
        <v>632</v>
      </c>
      <c r="E82" s="76" t="s">
        <v>472</v>
      </c>
      <c r="F82" s="11" t="s">
        <v>473</v>
      </c>
      <c r="G82" s="80"/>
      <c r="H82" s="80"/>
      <c r="I82" s="80"/>
      <c r="J82" s="80"/>
      <c r="K82" s="80"/>
      <c r="L82" s="80"/>
      <c r="M82" s="78"/>
      <c r="N82" s="84"/>
      <c r="O82" s="154"/>
      <c r="P82" s="11"/>
      <c r="Q82" s="11"/>
      <c r="R82" s="10"/>
      <c r="S82" s="17"/>
      <c r="T82" s="17"/>
      <c r="U82" s="10"/>
      <c r="V82" s="10"/>
      <c r="W82" s="10"/>
      <c r="X82" s="96">
        <f>SUM(AA82:AD82)</f>
        <v>34500</v>
      </c>
      <c r="Y82" s="92" t="s">
        <v>84</v>
      </c>
      <c r="Z82" s="93" t="s">
        <v>7</v>
      </c>
      <c r="AA82" s="123">
        <f>28000+6500</f>
        <v>34500</v>
      </c>
      <c r="AB82" s="123"/>
      <c r="AC82" s="123"/>
      <c r="AD82" s="123"/>
      <c r="AE82" s="123"/>
      <c r="AF82" s="123"/>
      <c r="AG82" s="123"/>
      <c r="AH82" s="123"/>
    </row>
    <row r="83" spans="1:34" s="13" customFormat="1" ht="65.25" customHeight="1" x14ac:dyDescent="0.25">
      <c r="A83" s="11" t="s">
        <v>280</v>
      </c>
      <c r="B83" s="11" t="s">
        <v>421</v>
      </c>
      <c r="C83" s="91" t="s">
        <v>818</v>
      </c>
      <c r="D83" s="11" t="s">
        <v>427</v>
      </c>
      <c r="E83" s="76" t="s">
        <v>422</v>
      </c>
      <c r="F83" s="11" t="s">
        <v>425</v>
      </c>
      <c r="G83" s="80"/>
      <c r="H83" s="80"/>
      <c r="I83" s="80"/>
      <c r="J83" s="80"/>
      <c r="K83" s="80"/>
      <c r="L83" s="80"/>
      <c r="M83" s="78"/>
      <c r="N83" s="84"/>
      <c r="O83" s="154"/>
      <c r="P83" s="11" t="s">
        <v>289</v>
      </c>
      <c r="Q83" s="11"/>
      <c r="R83" s="17"/>
      <c r="S83" s="17"/>
      <c r="T83" s="17"/>
      <c r="U83" s="17"/>
      <c r="V83" s="17"/>
      <c r="W83" s="17"/>
      <c r="X83" s="95">
        <v>0</v>
      </c>
      <c r="Y83" s="92" t="s">
        <v>162</v>
      </c>
      <c r="Z83" s="77" t="s">
        <v>7</v>
      </c>
      <c r="AA83" s="123">
        <v>0</v>
      </c>
      <c r="AB83" s="123"/>
      <c r="AC83" s="123"/>
      <c r="AD83" s="123"/>
      <c r="AE83" s="123"/>
      <c r="AF83" s="123"/>
      <c r="AG83" s="123"/>
      <c r="AH83" s="123"/>
    </row>
    <row r="84" spans="1:34" s="13" customFormat="1" ht="65.25" customHeight="1" x14ac:dyDescent="0.25">
      <c r="A84" s="11" t="s">
        <v>280</v>
      </c>
      <c r="B84" s="11" t="s">
        <v>421</v>
      </c>
      <c r="C84" s="91" t="s">
        <v>818</v>
      </c>
      <c r="D84" s="11" t="s">
        <v>427</v>
      </c>
      <c r="E84" s="76" t="s">
        <v>423</v>
      </c>
      <c r="F84" s="11" t="s">
        <v>538</v>
      </c>
      <c r="G84" s="80"/>
      <c r="H84" s="80"/>
      <c r="I84" s="80"/>
      <c r="J84" s="80"/>
      <c r="K84" s="80"/>
      <c r="L84" s="80"/>
      <c r="M84" s="78"/>
      <c r="N84" s="84"/>
      <c r="O84" s="154"/>
      <c r="P84" s="11" t="s">
        <v>167</v>
      </c>
      <c r="Q84" s="11"/>
      <c r="R84" s="17"/>
      <c r="S84" s="17"/>
      <c r="T84" s="17"/>
      <c r="U84" s="17"/>
      <c r="V84" s="17"/>
      <c r="W84" s="17"/>
      <c r="X84" s="95">
        <v>0</v>
      </c>
      <c r="Y84" s="92" t="s">
        <v>162</v>
      </c>
      <c r="Z84" s="77" t="s">
        <v>7</v>
      </c>
      <c r="AA84" s="123">
        <v>0</v>
      </c>
      <c r="AB84" s="123"/>
      <c r="AC84" s="123"/>
      <c r="AD84" s="123"/>
      <c r="AE84" s="123"/>
      <c r="AF84" s="123"/>
      <c r="AG84" s="123"/>
      <c r="AH84" s="123"/>
    </row>
    <row r="85" spans="1:34" s="13" customFormat="1" ht="65.25" customHeight="1" x14ac:dyDescent="0.25">
      <c r="A85" s="11" t="s">
        <v>280</v>
      </c>
      <c r="B85" s="11" t="s">
        <v>421</v>
      </c>
      <c r="C85" s="91" t="s">
        <v>818</v>
      </c>
      <c r="D85" s="11" t="s">
        <v>427</v>
      </c>
      <c r="E85" s="76" t="s">
        <v>424</v>
      </c>
      <c r="F85" s="11" t="s">
        <v>426</v>
      </c>
      <c r="G85" s="80"/>
      <c r="H85" s="80"/>
      <c r="I85" s="80"/>
      <c r="J85" s="80"/>
      <c r="K85" s="80"/>
      <c r="L85" s="80"/>
      <c r="M85" s="78"/>
      <c r="N85" s="84"/>
      <c r="O85" s="154"/>
      <c r="P85" s="11" t="s">
        <v>161</v>
      </c>
      <c r="Q85" s="11"/>
      <c r="R85" s="10"/>
      <c r="S85" s="10"/>
      <c r="T85" s="17"/>
      <c r="U85" s="17"/>
      <c r="V85" s="17"/>
      <c r="W85" s="10"/>
      <c r="X85" s="95">
        <f>5600*3</f>
        <v>16800</v>
      </c>
      <c r="Y85" s="92" t="s">
        <v>487</v>
      </c>
      <c r="Z85" s="93" t="s">
        <v>7</v>
      </c>
      <c r="AA85" s="123">
        <v>16800</v>
      </c>
      <c r="AB85" s="123"/>
      <c r="AC85" s="123"/>
      <c r="AD85" s="123"/>
      <c r="AE85" s="123"/>
      <c r="AF85" s="123"/>
      <c r="AG85" s="123"/>
      <c r="AH85" s="123"/>
    </row>
    <row r="86" spans="1:34" s="13" customFormat="1" ht="65.25" customHeight="1" x14ac:dyDescent="0.25">
      <c r="A86" s="11" t="s">
        <v>280</v>
      </c>
      <c r="B86" s="11" t="s">
        <v>421</v>
      </c>
      <c r="C86" s="158" t="s">
        <v>818</v>
      </c>
      <c r="D86" s="157" t="s">
        <v>427</v>
      </c>
      <c r="E86" s="159" t="s">
        <v>819</v>
      </c>
      <c r="F86" s="157" t="s">
        <v>820</v>
      </c>
      <c r="G86" s="80"/>
      <c r="H86" s="80"/>
      <c r="I86" s="80"/>
      <c r="J86" s="80"/>
      <c r="K86" s="80"/>
      <c r="L86" s="80"/>
      <c r="M86" s="78"/>
      <c r="N86" s="84"/>
      <c r="O86" s="154"/>
      <c r="P86" s="11" t="s">
        <v>167</v>
      </c>
      <c r="Q86" s="11"/>
      <c r="R86" s="10"/>
      <c r="S86" s="17"/>
      <c r="T86" s="17"/>
      <c r="U86" s="17"/>
      <c r="V86" s="17"/>
      <c r="W86" s="17"/>
      <c r="X86" s="95"/>
      <c r="Y86" s="92" t="s">
        <v>162</v>
      </c>
      <c r="Z86" s="93" t="s">
        <v>143</v>
      </c>
      <c r="AA86" s="123"/>
      <c r="AB86" s="123"/>
      <c r="AC86" s="123"/>
      <c r="AD86" s="123"/>
      <c r="AE86" s="123"/>
      <c r="AF86" s="123"/>
      <c r="AG86" s="123"/>
      <c r="AH86" s="123"/>
    </row>
    <row r="87" spans="1:34" s="13" customFormat="1" ht="36" customHeight="1" x14ac:dyDescent="0.25">
      <c r="A87" s="11" t="s">
        <v>281</v>
      </c>
      <c r="B87" s="11" t="s">
        <v>284</v>
      </c>
      <c r="C87" s="91" t="s">
        <v>584</v>
      </c>
      <c r="D87" s="11" t="s">
        <v>119</v>
      </c>
      <c r="E87" s="76" t="s">
        <v>347</v>
      </c>
      <c r="F87" s="11" t="s">
        <v>291</v>
      </c>
      <c r="G87" s="83"/>
      <c r="H87" s="80"/>
      <c r="I87" s="80" t="s">
        <v>47</v>
      </c>
      <c r="J87" s="80" t="s">
        <v>120</v>
      </c>
      <c r="K87" s="80" t="s">
        <v>446</v>
      </c>
      <c r="L87" s="80" t="s">
        <v>48</v>
      </c>
      <c r="M87" s="78" t="s">
        <v>153</v>
      </c>
      <c r="N87" s="85" t="s">
        <v>292</v>
      </c>
      <c r="O87" s="154"/>
      <c r="P87" s="11" t="s">
        <v>43</v>
      </c>
      <c r="Q87" s="11"/>
      <c r="R87" s="17"/>
      <c r="S87" s="17"/>
      <c r="T87" s="17"/>
      <c r="U87" s="17"/>
      <c r="V87" s="17"/>
      <c r="W87" s="17"/>
      <c r="X87" s="95">
        <v>0</v>
      </c>
      <c r="Y87" s="92" t="s">
        <v>162</v>
      </c>
      <c r="Z87" s="93" t="s">
        <v>39</v>
      </c>
      <c r="AA87" s="123"/>
      <c r="AB87" s="123"/>
      <c r="AC87" s="123"/>
      <c r="AD87" s="123"/>
      <c r="AE87" s="123"/>
      <c r="AF87" s="123"/>
      <c r="AG87" s="123"/>
      <c r="AH87" s="123"/>
    </row>
    <row r="88" spans="1:34" s="13" customFormat="1" ht="60.75" customHeight="1" x14ac:dyDescent="0.25">
      <c r="A88" s="11" t="s">
        <v>281</v>
      </c>
      <c r="B88" s="11" t="s">
        <v>284</v>
      </c>
      <c r="C88" s="91" t="s">
        <v>585</v>
      </c>
      <c r="D88" s="11" t="s">
        <v>93</v>
      </c>
      <c r="E88" s="76" t="s">
        <v>348</v>
      </c>
      <c r="F88" s="11" t="s">
        <v>247</v>
      </c>
      <c r="G88" s="83" t="s">
        <v>122</v>
      </c>
      <c r="H88" s="83"/>
      <c r="I88" s="80"/>
      <c r="J88" s="80"/>
      <c r="K88" s="80" t="s">
        <v>121</v>
      </c>
      <c r="L88" s="80"/>
      <c r="M88" s="78"/>
      <c r="N88" s="85"/>
      <c r="O88" s="154"/>
      <c r="P88" s="11" t="s">
        <v>413</v>
      </c>
      <c r="Q88" s="11"/>
      <c r="R88" s="17"/>
      <c r="S88" s="17"/>
      <c r="T88" s="17"/>
      <c r="U88" s="17"/>
      <c r="V88" s="17"/>
      <c r="W88" s="17"/>
      <c r="X88" s="95">
        <f>AH88</f>
        <v>217000</v>
      </c>
      <c r="Y88" s="92" t="s">
        <v>510</v>
      </c>
      <c r="Z88" s="92" t="s">
        <v>643</v>
      </c>
      <c r="AA88" s="123">
        <v>77000</v>
      </c>
      <c r="AB88" s="123"/>
      <c r="AC88" s="123" t="s">
        <v>726</v>
      </c>
      <c r="AD88" s="123" t="s">
        <v>726</v>
      </c>
      <c r="AE88" s="123" t="s">
        <v>726</v>
      </c>
      <c r="AF88" s="123"/>
      <c r="AG88" s="123"/>
      <c r="AH88" s="123">
        <f>77000+140000</f>
        <v>217000</v>
      </c>
    </row>
    <row r="89" spans="1:34" s="13" customFormat="1" ht="84" customHeight="1" x14ac:dyDescent="0.25">
      <c r="A89" s="11" t="s">
        <v>281</v>
      </c>
      <c r="B89" s="11" t="s">
        <v>286</v>
      </c>
      <c r="C89" s="91" t="s">
        <v>586</v>
      </c>
      <c r="D89" s="11" t="s">
        <v>125</v>
      </c>
      <c r="E89" s="76" t="s">
        <v>351</v>
      </c>
      <c r="F89" s="11" t="s">
        <v>274</v>
      </c>
      <c r="G89" s="83"/>
      <c r="H89" s="80" t="s">
        <v>168</v>
      </c>
      <c r="I89" s="80" t="s">
        <v>447</v>
      </c>
      <c r="J89" s="80"/>
      <c r="K89" s="80" t="s">
        <v>448</v>
      </c>
      <c r="L89" s="80" t="s">
        <v>449</v>
      </c>
      <c r="M89" s="78" t="s">
        <v>153</v>
      </c>
      <c r="N89" s="84" t="s">
        <v>275</v>
      </c>
      <c r="O89" s="154" t="s">
        <v>791</v>
      </c>
      <c r="P89" s="11" t="s">
        <v>43</v>
      </c>
      <c r="Q89" s="11"/>
      <c r="R89" s="17"/>
      <c r="S89" s="17"/>
      <c r="T89" s="17"/>
      <c r="U89" s="17"/>
      <c r="V89" s="17"/>
      <c r="W89" s="17"/>
      <c r="X89" s="95">
        <v>0</v>
      </c>
      <c r="Y89" s="92" t="s">
        <v>162</v>
      </c>
      <c r="Z89" s="93" t="s">
        <v>12</v>
      </c>
      <c r="AA89" s="123"/>
      <c r="AB89" s="123"/>
      <c r="AC89" s="123"/>
      <c r="AD89" s="123"/>
      <c r="AE89" s="123"/>
      <c r="AF89" s="123"/>
      <c r="AG89" s="123"/>
      <c r="AH89" s="123"/>
    </row>
    <row r="90" spans="1:34" s="13" customFormat="1" ht="75.75" customHeight="1" x14ac:dyDescent="0.25">
      <c r="A90" s="11" t="s">
        <v>281</v>
      </c>
      <c r="B90" s="11" t="s">
        <v>286</v>
      </c>
      <c r="C90" s="91" t="s">
        <v>586</v>
      </c>
      <c r="D90" s="11" t="s">
        <v>125</v>
      </c>
      <c r="E90" s="76" t="s">
        <v>349</v>
      </c>
      <c r="F90" s="11" t="s">
        <v>251</v>
      </c>
      <c r="G90" s="80" t="s">
        <v>450</v>
      </c>
      <c r="H90" s="80" t="s">
        <v>144</v>
      </c>
      <c r="I90" s="80"/>
      <c r="J90" s="80"/>
      <c r="K90" s="80"/>
      <c r="L90" s="80"/>
      <c r="M90" s="78"/>
      <c r="N90" s="84"/>
      <c r="O90" s="154" t="s">
        <v>791</v>
      </c>
      <c r="P90" s="11" t="s">
        <v>43</v>
      </c>
      <c r="Q90" s="11" t="s">
        <v>6</v>
      </c>
      <c r="R90" s="17"/>
      <c r="S90" s="17"/>
      <c r="T90" s="17"/>
      <c r="U90" s="17"/>
      <c r="V90" s="17"/>
      <c r="W90" s="17"/>
      <c r="X90" s="95">
        <f>SUM(AF90:AG90)+1075946.66666667</f>
        <v>2693973.6666666698</v>
      </c>
      <c r="Y90" s="92" t="s">
        <v>635</v>
      </c>
      <c r="Z90" s="93" t="s">
        <v>12</v>
      </c>
      <c r="AA90" s="123"/>
      <c r="AB90" s="123">
        <f>1075947+542080</f>
        <v>1618027</v>
      </c>
      <c r="AC90" s="123"/>
      <c r="AD90" s="123"/>
      <c r="AE90" s="123"/>
      <c r="AF90" s="123"/>
      <c r="AG90" s="123">
        <f>1075947+542080</f>
        <v>1618027</v>
      </c>
      <c r="AH90" s="123">
        <f>1075947+542080</f>
        <v>1618027</v>
      </c>
    </row>
    <row r="91" spans="1:34" s="13" customFormat="1" ht="54" customHeight="1" x14ac:dyDescent="0.25">
      <c r="A91" s="11" t="s">
        <v>281</v>
      </c>
      <c r="B91" s="11" t="s">
        <v>286</v>
      </c>
      <c r="C91" s="91" t="s">
        <v>586</v>
      </c>
      <c r="D91" s="11" t="s">
        <v>125</v>
      </c>
      <c r="E91" s="76" t="s">
        <v>350</v>
      </c>
      <c r="F91" s="11" t="s">
        <v>276</v>
      </c>
      <c r="G91" s="80"/>
      <c r="H91" s="80"/>
      <c r="I91" s="80"/>
      <c r="J91" s="80"/>
      <c r="K91" s="80"/>
      <c r="L91" s="80"/>
      <c r="M91" s="78"/>
      <c r="N91" s="84"/>
      <c r="O91" s="154"/>
      <c r="P91" s="11" t="s">
        <v>407</v>
      </c>
      <c r="Q91" s="11"/>
      <c r="R91" s="17"/>
      <c r="S91" s="5"/>
      <c r="T91" s="5"/>
      <c r="U91" s="5"/>
      <c r="V91" s="5"/>
      <c r="W91" s="5"/>
      <c r="X91" s="95">
        <f>50000+72766</f>
        <v>122766</v>
      </c>
      <c r="Y91" s="92" t="s">
        <v>636</v>
      </c>
      <c r="Z91" s="93" t="s">
        <v>12</v>
      </c>
      <c r="AA91" s="123"/>
      <c r="AB91" s="123">
        <v>122766</v>
      </c>
      <c r="AC91" s="123"/>
      <c r="AD91" s="123"/>
      <c r="AE91" s="123"/>
      <c r="AF91" s="123">
        <f>50000+72766</f>
        <v>122766</v>
      </c>
      <c r="AG91" s="123"/>
      <c r="AH91" s="123"/>
    </row>
    <row r="92" spans="1:34" s="13" customFormat="1" ht="74.25" customHeight="1" x14ac:dyDescent="0.25">
      <c r="A92" s="11" t="s">
        <v>281</v>
      </c>
      <c r="B92" s="11" t="s">
        <v>286</v>
      </c>
      <c r="C92" s="91" t="s">
        <v>587</v>
      </c>
      <c r="D92" s="11" t="s">
        <v>614</v>
      </c>
      <c r="E92" s="76" t="s">
        <v>352</v>
      </c>
      <c r="F92" s="11" t="s">
        <v>246</v>
      </c>
      <c r="G92" s="83" t="s">
        <v>42</v>
      </c>
      <c r="H92" s="83"/>
      <c r="I92" s="80"/>
      <c r="J92" s="80"/>
      <c r="K92" s="80"/>
      <c r="L92" s="80"/>
      <c r="M92" s="78"/>
      <c r="N92" s="84"/>
      <c r="O92" s="154"/>
      <c r="P92" s="11" t="s">
        <v>43</v>
      </c>
      <c r="Q92" s="11"/>
      <c r="R92" s="5"/>
      <c r="S92" s="17"/>
      <c r="T92" s="17"/>
      <c r="U92" s="17"/>
      <c r="V92" s="17"/>
      <c r="W92" s="17"/>
      <c r="X92" s="95">
        <f>AH92</f>
        <v>49000</v>
      </c>
      <c r="Y92" s="92" t="s">
        <v>492</v>
      </c>
      <c r="Z92" s="92" t="s">
        <v>642</v>
      </c>
      <c r="AA92" s="123"/>
      <c r="AB92" s="123"/>
      <c r="AC92" s="123" t="s">
        <v>726</v>
      </c>
      <c r="AD92" s="123" t="s">
        <v>726</v>
      </c>
      <c r="AE92" s="123" t="s">
        <v>726</v>
      </c>
      <c r="AF92" s="123"/>
      <c r="AG92" s="123"/>
      <c r="AH92" s="123">
        <v>49000</v>
      </c>
    </row>
    <row r="93" spans="1:34" s="13" customFormat="1" ht="48" customHeight="1" x14ac:dyDescent="0.25">
      <c r="A93" s="11" t="s">
        <v>281</v>
      </c>
      <c r="B93" s="11" t="s">
        <v>286</v>
      </c>
      <c r="C93" s="91" t="s">
        <v>588</v>
      </c>
      <c r="D93" s="11" t="s">
        <v>615</v>
      </c>
      <c r="E93" s="76" t="s">
        <v>353</v>
      </c>
      <c r="F93" s="11" t="s">
        <v>817</v>
      </c>
      <c r="G93" s="83"/>
      <c r="H93" s="83"/>
      <c r="I93" s="80"/>
      <c r="J93" s="80" t="s">
        <v>127</v>
      </c>
      <c r="K93" s="80"/>
      <c r="L93" s="80"/>
      <c r="M93" s="78" t="s">
        <v>153</v>
      </c>
      <c r="N93" s="84" t="s">
        <v>56</v>
      </c>
      <c r="O93" s="154" t="s">
        <v>791</v>
      </c>
      <c r="P93" s="11" t="s">
        <v>43</v>
      </c>
      <c r="Q93" s="11"/>
      <c r="R93" s="10"/>
      <c r="S93" s="10"/>
      <c r="T93" s="10"/>
      <c r="U93" s="17"/>
      <c r="V93" s="17"/>
      <c r="W93" s="17"/>
      <c r="X93" s="95">
        <v>0</v>
      </c>
      <c r="Y93" s="92" t="s">
        <v>84</v>
      </c>
      <c r="Z93" s="93" t="s">
        <v>12</v>
      </c>
      <c r="AA93" s="123"/>
      <c r="AB93" s="123"/>
      <c r="AC93" s="123"/>
      <c r="AD93" s="123"/>
      <c r="AE93" s="123"/>
      <c r="AF93" s="123"/>
      <c r="AG93" s="123"/>
      <c r="AH93" s="123"/>
    </row>
    <row r="94" spans="1:34" s="13" customFormat="1" ht="63.75" customHeight="1" x14ac:dyDescent="0.25">
      <c r="A94" s="11" t="s">
        <v>281</v>
      </c>
      <c r="B94" s="11" t="s">
        <v>286</v>
      </c>
      <c r="C94" s="91" t="s">
        <v>589</v>
      </c>
      <c r="D94" s="11" t="s">
        <v>616</v>
      </c>
      <c r="E94" s="76" t="s">
        <v>354</v>
      </c>
      <c r="F94" s="11" t="s">
        <v>252</v>
      </c>
      <c r="G94" s="83"/>
      <c r="H94" s="83"/>
      <c r="I94" s="80"/>
      <c r="J94" s="80"/>
      <c r="K94" s="80"/>
      <c r="L94" s="80"/>
      <c r="M94" s="78" t="s">
        <v>153</v>
      </c>
      <c r="N94" s="84" t="s">
        <v>451</v>
      </c>
      <c r="O94" s="154"/>
      <c r="P94" s="11" t="s">
        <v>43</v>
      </c>
      <c r="Q94" s="11" t="s">
        <v>539</v>
      </c>
      <c r="R94" s="5"/>
      <c r="S94" s="17"/>
      <c r="T94" s="17"/>
      <c r="U94" s="17"/>
      <c r="V94" s="17"/>
      <c r="W94" s="17"/>
      <c r="X94" s="95">
        <v>0</v>
      </c>
      <c r="Y94" s="92" t="s">
        <v>162</v>
      </c>
      <c r="Z94" s="93" t="s">
        <v>12</v>
      </c>
      <c r="AA94" s="123"/>
      <c r="AB94" s="123"/>
      <c r="AC94" s="123"/>
      <c r="AD94" s="123"/>
      <c r="AE94" s="123"/>
      <c r="AF94" s="123"/>
      <c r="AG94" s="123"/>
      <c r="AH94" s="123"/>
    </row>
    <row r="95" spans="1:34" s="13" customFormat="1" ht="72" customHeight="1" x14ac:dyDescent="0.25">
      <c r="A95" s="11" t="s">
        <v>281</v>
      </c>
      <c r="B95" s="11" t="s">
        <v>286</v>
      </c>
      <c r="C95" s="91" t="s">
        <v>589</v>
      </c>
      <c r="D95" s="11" t="s">
        <v>616</v>
      </c>
      <c r="E95" s="76" t="s">
        <v>355</v>
      </c>
      <c r="F95" s="11" t="s">
        <v>273</v>
      </c>
      <c r="G95" s="83"/>
      <c r="H95" s="83"/>
      <c r="I95" s="80"/>
      <c r="J95" s="80"/>
      <c r="K95" s="80"/>
      <c r="L95" s="80"/>
      <c r="M95" s="78" t="s">
        <v>153</v>
      </c>
      <c r="N95" s="84" t="s">
        <v>58</v>
      </c>
      <c r="O95" s="154"/>
      <c r="P95" s="11" t="s">
        <v>43</v>
      </c>
      <c r="Q95" s="11"/>
      <c r="R95" s="5"/>
      <c r="S95" s="17"/>
      <c r="T95" s="17"/>
      <c r="U95" s="17"/>
      <c r="V95" s="17"/>
      <c r="W95" s="17"/>
      <c r="X95" s="95">
        <v>0</v>
      </c>
      <c r="Y95" s="92" t="s">
        <v>162</v>
      </c>
      <c r="Z95" s="93" t="s">
        <v>12</v>
      </c>
      <c r="AA95" s="123"/>
      <c r="AB95" s="123"/>
      <c r="AC95" s="123"/>
      <c r="AD95" s="123"/>
      <c r="AE95" s="123"/>
      <c r="AF95" s="123"/>
      <c r="AG95" s="123">
        <v>0</v>
      </c>
      <c r="AH95" s="123"/>
    </row>
    <row r="96" spans="1:34" s="13" customFormat="1" ht="48.75" customHeight="1" x14ac:dyDescent="0.25">
      <c r="A96" s="11" t="s">
        <v>281</v>
      </c>
      <c r="B96" s="11" t="s">
        <v>288</v>
      </c>
      <c r="C96" s="91" t="s">
        <v>590</v>
      </c>
      <c r="D96" s="11" t="s">
        <v>617</v>
      </c>
      <c r="E96" s="76" t="s">
        <v>358</v>
      </c>
      <c r="F96" s="11" t="s">
        <v>508</v>
      </c>
      <c r="G96" s="83"/>
      <c r="H96" s="80" t="s">
        <v>554</v>
      </c>
      <c r="I96" s="80"/>
      <c r="J96" s="80"/>
      <c r="K96" s="80" t="s">
        <v>51</v>
      </c>
      <c r="L96" s="80" t="s">
        <v>44</v>
      </c>
      <c r="M96" s="78"/>
      <c r="N96" s="84"/>
      <c r="O96" s="154"/>
      <c r="P96" s="11" t="s">
        <v>43</v>
      </c>
      <c r="Q96" s="11"/>
      <c r="R96" s="17"/>
      <c r="S96" s="5"/>
      <c r="T96" s="5"/>
      <c r="U96" s="5"/>
      <c r="V96" s="5"/>
      <c r="W96" s="5"/>
      <c r="X96" s="95">
        <v>18497334</v>
      </c>
      <c r="Y96" s="92" t="s">
        <v>509</v>
      </c>
      <c r="Z96" s="92" t="s">
        <v>642</v>
      </c>
      <c r="AA96" s="123"/>
      <c r="AB96" s="123"/>
      <c r="AC96" s="123"/>
      <c r="AD96" s="123"/>
      <c r="AE96" s="123"/>
      <c r="AF96" s="123"/>
      <c r="AG96" s="123"/>
      <c r="AH96" s="123"/>
    </row>
    <row r="97" spans="1:34" s="13" customFormat="1" ht="60.75" customHeight="1" x14ac:dyDescent="0.25">
      <c r="A97" s="11" t="s">
        <v>281</v>
      </c>
      <c r="B97" s="11" t="s">
        <v>288</v>
      </c>
      <c r="C97" s="91" t="s">
        <v>590</v>
      </c>
      <c r="D97" s="11" t="s">
        <v>617</v>
      </c>
      <c r="E97" s="76" t="s">
        <v>359</v>
      </c>
      <c r="F97" s="11" t="s">
        <v>248</v>
      </c>
      <c r="G97" s="83"/>
      <c r="H97" s="83"/>
      <c r="I97" s="80"/>
      <c r="J97" s="80"/>
      <c r="K97" s="80"/>
      <c r="L97" s="80"/>
      <c r="M97" s="78" t="s">
        <v>153</v>
      </c>
      <c r="N97" s="84" t="s">
        <v>123</v>
      </c>
      <c r="O97" s="154"/>
      <c r="P97" s="11" t="s">
        <v>43</v>
      </c>
      <c r="Q97" s="11"/>
      <c r="R97" s="17"/>
      <c r="S97" s="17"/>
      <c r="T97" s="17"/>
      <c r="U97" s="17"/>
      <c r="V97" s="17"/>
      <c r="W97" s="17"/>
      <c r="X97" s="95">
        <v>6413200</v>
      </c>
      <c r="Y97" s="92" t="s">
        <v>496</v>
      </c>
      <c r="Z97" s="93" t="s">
        <v>638</v>
      </c>
      <c r="AA97" s="123"/>
      <c r="AB97" s="123"/>
      <c r="AC97" s="123"/>
      <c r="AD97" s="123"/>
      <c r="AE97" s="123"/>
      <c r="AF97" s="123"/>
      <c r="AG97" s="123"/>
      <c r="AH97" s="123"/>
    </row>
    <row r="98" spans="1:34" s="13" customFormat="1" ht="48" x14ac:dyDescent="0.25">
      <c r="A98" s="11" t="s">
        <v>281</v>
      </c>
      <c r="B98" s="11" t="s">
        <v>288</v>
      </c>
      <c r="C98" s="91" t="s">
        <v>590</v>
      </c>
      <c r="D98" s="11" t="s">
        <v>617</v>
      </c>
      <c r="E98" s="159" t="s">
        <v>360</v>
      </c>
      <c r="F98" s="11" t="s">
        <v>250</v>
      </c>
      <c r="G98" s="83"/>
      <c r="H98" s="83"/>
      <c r="I98" s="80" t="s">
        <v>50</v>
      </c>
      <c r="J98" s="80"/>
      <c r="K98" s="80"/>
      <c r="L98" s="80" t="s">
        <v>44</v>
      </c>
      <c r="M98" s="78" t="s">
        <v>153</v>
      </c>
      <c r="N98" s="84" t="s">
        <v>123</v>
      </c>
      <c r="O98" s="154"/>
      <c r="P98" s="11" t="s">
        <v>43</v>
      </c>
      <c r="Q98" s="11"/>
      <c r="R98" s="17"/>
      <c r="S98" s="17"/>
      <c r="T98" s="17"/>
      <c r="U98" s="17"/>
      <c r="V98" s="17"/>
      <c r="W98" s="17"/>
      <c r="X98" s="95">
        <v>1280000</v>
      </c>
      <c r="Y98" s="92" t="s">
        <v>496</v>
      </c>
      <c r="Z98" s="93" t="s">
        <v>638</v>
      </c>
      <c r="AA98" s="123"/>
      <c r="AB98" s="123"/>
      <c r="AC98" s="123"/>
      <c r="AD98" s="123">
        <v>1280000</v>
      </c>
      <c r="AE98" s="123"/>
      <c r="AF98" s="123"/>
      <c r="AG98" s="123"/>
      <c r="AH98" s="123"/>
    </row>
    <row r="99" spans="1:34" s="13" customFormat="1" ht="48" x14ac:dyDescent="0.25">
      <c r="A99" s="11" t="s">
        <v>281</v>
      </c>
      <c r="B99" s="11" t="s">
        <v>288</v>
      </c>
      <c r="C99" s="91" t="s">
        <v>590</v>
      </c>
      <c r="D99" s="11" t="s">
        <v>617</v>
      </c>
      <c r="E99" s="159" t="s">
        <v>357</v>
      </c>
      <c r="F99" s="11" t="s">
        <v>249</v>
      </c>
      <c r="G99" s="83"/>
      <c r="H99" s="83"/>
      <c r="I99" s="80" t="s">
        <v>50</v>
      </c>
      <c r="J99" s="80"/>
      <c r="K99" s="80"/>
      <c r="L99" s="80" t="s">
        <v>44</v>
      </c>
      <c r="M99" s="78" t="s">
        <v>153</v>
      </c>
      <c r="N99" s="84" t="s">
        <v>123</v>
      </c>
      <c r="O99" s="154"/>
      <c r="P99" s="11" t="s">
        <v>43</v>
      </c>
      <c r="Q99" s="11"/>
      <c r="R99" s="17"/>
      <c r="S99" s="17"/>
      <c r="T99" s="17"/>
      <c r="U99" s="17"/>
      <c r="V99" s="17"/>
      <c r="W99" s="17"/>
      <c r="X99" s="95">
        <v>1955000</v>
      </c>
      <c r="Y99" s="92" t="s">
        <v>496</v>
      </c>
      <c r="Z99" s="93" t="s">
        <v>638</v>
      </c>
      <c r="AA99" s="123"/>
      <c r="AB99" s="123"/>
      <c r="AC99" s="123"/>
      <c r="AD99" s="123">
        <v>1955000</v>
      </c>
      <c r="AE99" s="123"/>
      <c r="AF99" s="123"/>
      <c r="AG99" s="123"/>
      <c r="AH99" s="123"/>
    </row>
    <row r="100" spans="1:34" s="13" customFormat="1" ht="48.75" customHeight="1" x14ac:dyDescent="0.25">
      <c r="A100" s="11" t="s">
        <v>281</v>
      </c>
      <c r="B100" s="11" t="s">
        <v>288</v>
      </c>
      <c r="C100" s="91" t="s">
        <v>590</v>
      </c>
      <c r="D100" s="11" t="s">
        <v>617</v>
      </c>
      <c r="E100" s="159" t="s">
        <v>356</v>
      </c>
      <c r="F100" s="11" t="s">
        <v>540</v>
      </c>
      <c r="G100" s="83"/>
      <c r="H100" s="80" t="s">
        <v>555</v>
      </c>
      <c r="I100" s="80" t="s">
        <v>50</v>
      </c>
      <c r="J100" s="80"/>
      <c r="K100" s="80"/>
      <c r="L100" s="80"/>
      <c r="M100" s="78"/>
      <c r="N100" s="84"/>
      <c r="O100" s="154"/>
      <c r="P100" s="11" t="s">
        <v>541</v>
      </c>
      <c r="Q100" s="11"/>
      <c r="R100" s="17"/>
      <c r="S100" s="17"/>
      <c r="T100" s="17"/>
      <c r="U100" s="17"/>
      <c r="V100" s="5"/>
      <c r="W100" s="5"/>
      <c r="X100" s="95">
        <v>25953182</v>
      </c>
      <c r="Y100" s="92" t="s">
        <v>507</v>
      </c>
      <c r="Z100" s="93" t="s">
        <v>638</v>
      </c>
      <c r="AA100" s="123"/>
      <c r="AB100" s="123"/>
      <c r="AC100" s="123"/>
      <c r="AD100" s="123">
        <v>25953182</v>
      </c>
      <c r="AE100" s="123"/>
      <c r="AF100" s="123"/>
      <c r="AG100" s="123"/>
      <c r="AH100" s="123"/>
    </row>
    <row r="101" spans="1:34" s="13" customFormat="1" ht="39.75" customHeight="1" x14ac:dyDescent="0.25">
      <c r="A101" s="11" t="s">
        <v>281</v>
      </c>
      <c r="B101" s="11" t="s">
        <v>421</v>
      </c>
      <c r="C101" s="91" t="s">
        <v>591</v>
      </c>
      <c r="D101" s="11" t="s">
        <v>98</v>
      </c>
      <c r="E101" s="76" t="s">
        <v>361</v>
      </c>
      <c r="F101" s="11" t="s">
        <v>821</v>
      </c>
      <c r="G101" s="83"/>
      <c r="H101" s="83"/>
      <c r="I101" s="80"/>
      <c r="J101" s="80"/>
      <c r="K101" s="80"/>
      <c r="L101" s="80"/>
      <c r="M101" s="78" t="s">
        <v>153</v>
      </c>
      <c r="N101" s="84" t="s">
        <v>126</v>
      </c>
      <c r="O101" s="154" t="s">
        <v>827</v>
      </c>
      <c r="P101" s="11" t="s">
        <v>637</v>
      </c>
      <c r="Q101" s="11" t="s">
        <v>96</v>
      </c>
      <c r="R101" s="17"/>
      <c r="S101" s="17"/>
      <c r="T101" s="17"/>
      <c r="U101" s="17"/>
      <c r="V101" s="17"/>
      <c r="W101" s="17"/>
      <c r="X101" s="95">
        <v>0</v>
      </c>
      <c r="Y101" s="92" t="s">
        <v>162</v>
      </c>
      <c r="Z101" s="77" t="s">
        <v>143</v>
      </c>
      <c r="AA101" s="123"/>
      <c r="AB101" s="123"/>
      <c r="AC101" s="123"/>
      <c r="AD101" s="123"/>
      <c r="AE101" s="123"/>
      <c r="AF101" s="123"/>
      <c r="AG101" s="123"/>
      <c r="AH101" s="123"/>
    </row>
    <row r="102" spans="1:34" s="13" customFormat="1" ht="60" customHeight="1" x14ac:dyDescent="0.25">
      <c r="A102" s="11" t="s">
        <v>282</v>
      </c>
      <c r="B102" s="77" t="s">
        <v>284</v>
      </c>
      <c r="C102" s="91" t="s">
        <v>592</v>
      </c>
      <c r="D102" s="11" t="s">
        <v>641</v>
      </c>
      <c r="E102" s="76" t="s">
        <v>363</v>
      </c>
      <c r="F102" s="11" t="s">
        <v>131</v>
      </c>
      <c r="G102" s="80" t="s">
        <v>132</v>
      </c>
      <c r="H102" s="80" t="s">
        <v>452</v>
      </c>
      <c r="I102" s="80"/>
      <c r="J102" s="80"/>
      <c r="K102" s="86" t="s">
        <v>453</v>
      </c>
      <c r="L102" s="80"/>
      <c r="M102" s="78"/>
      <c r="N102" s="84"/>
      <c r="O102" s="154" t="s">
        <v>791</v>
      </c>
      <c r="P102" s="11" t="s">
        <v>3</v>
      </c>
      <c r="Q102" s="11"/>
      <c r="R102" s="17"/>
      <c r="S102" s="17"/>
      <c r="T102" s="17"/>
      <c r="U102" s="17"/>
      <c r="V102" s="17"/>
      <c r="W102" s="17"/>
      <c r="X102" s="95">
        <v>0</v>
      </c>
      <c r="Y102" s="92" t="s">
        <v>631</v>
      </c>
      <c r="Z102" s="93" t="s">
        <v>12</v>
      </c>
      <c r="AA102" s="123"/>
      <c r="AB102" s="123"/>
      <c r="AC102" s="123"/>
      <c r="AD102" s="123"/>
      <c r="AE102" s="123"/>
      <c r="AF102" s="123"/>
      <c r="AG102" s="123"/>
      <c r="AH102" s="123">
        <v>0</v>
      </c>
    </row>
    <row r="103" spans="1:34" s="13" customFormat="1" ht="60.75" customHeight="1" x14ac:dyDescent="0.25">
      <c r="A103" s="11" t="s">
        <v>282</v>
      </c>
      <c r="B103" s="77" t="s">
        <v>284</v>
      </c>
      <c r="C103" s="91" t="s">
        <v>592</v>
      </c>
      <c r="D103" s="11" t="s">
        <v>641</v>
      </c>
      <c r="E103" s="76" t="s">
        <v>364</v>
      </c>
      <c r="F103" s="77" t="s">
        <v>160</v>
      </c>
      <c r="G103" s="83"/>
      <c r="H103" s="80" t="s">
        <v>64</v>
      </c>
      <c r="I103" s="80"/>
      <c r="J103" s="80"/>
      <c r="K103" s="80" t="s">
        <v>454</v>
      </c>
      <c r="L103" s="80"/>
      <c r="M103" s="78"/>
      <c r="N103" s="84"/>
      <c r="O103" s="154"/>
      <c r="P103" s="11" t="s">
        <v>3</v>
      </c>
      <c r="Q103" s="11"/>
      <c r="R103" s="17"/>
      <c r="S103" s="17"/>
      <c r="T103" s="17"/>
      <c r="U103" s="17"/>
      <c r="V103" s="17"/>
      <c r="W103" s="17"/>
      <c r="X103" s="95">
        <f>6*30000</f>
        <v>180000</v>
      </c>
      <c r="Y103" s="92" t="s">
        <v>488</v>
      </c>
      <c r="Z103" s="92" t="s">
        <v>838</v>
      </c>
      <c r="AA103" s="123"/>
      <c r="AB103" s="123"/>
      <c r="AC103" s="123"/>
      <c r="AD103" s="123"/>
      <c r="AE103" s="123"/>
      <c r="AF103" s="123"/>
      <c r="AG103" s="123"/>
      <c r="AH103" s="123"/>
    </row>
    <row r="104" spans="1:34" s="13" customFormat="1" ht="60" customHeight="1" x14ac:dyDescent="0.25">
      <c r="A104" s="11" t="s">
        <v>282</v>
      </c>
      <c r="B104" s="77" t="s">
        <v>284</v>
      </c>
      <c r="C104" s="91" t="s">
        <v>593</v>
      </c>
      <c r="D104" s="11" t="s">
        <v>130</v>
      </c>
      <c r="E104" s="76" t="s">
        <v>362</v>
      </c>
      <c r="F104" s="11" t="s">
        <v>185</v>
      </c>
      <c r="G104" s="83"/>
      <c r="H104" s="83"/>
      <c r="I104" s="80"/>
      <c r="J104" s="80"/>
      <c r="K104" s="80"/>
      <c r="L104" s="80"/>
      <c r="M104" s="78"/>
      <c r="N104" s="84"/>
      <c r="O104" s="154" t="s">
        <v>791</v>
      </c>
      <c r="P104" s="11" t="s">
        <v>3</v>
      </c>
      <c r="Q104" s="11"/>
      <c r="R104" s="17"/>
      <c r="S104" s="17"/>
      <c r="T104" s="17"/>
      <c r="U104" s="17"/>
      <c r="V104" s="17"/>
      <c r="W104" s="17"/>
      <c r="X104" s="95">
        <v>426862</v>
      </c>
      <c r="Y104" s="92" t="s">
        <v>479</v>
      </c>
      <c r="Z104" s="93" t="s">
        <v>642</v>
      </c>
      <c r="AA104" s="123"/>
      <c r="AB104" s="123"/>
      <c r="AC104" s="123"/>
      <c r="AD104" s="123"/>
      <c r="AE104" s="123"/>
      <c r="AF104" s="123"/>
      <c r="AG104" s="123"/>
      <c r="AH104" s="123"/>
    </row>
    <row r="105" spans="1:34" s="13" customFormat="1" ht="82.5" customHeight="1" x14ac:dyDescent="0.25">
      <c r="A105" s="11" t="s">
        <v>282</v>
      </c>
      <c r="B105" s="77" t="s">
        <v>286</v>
      </c>
      <c r="C105" s="91" t="s">
        <v>594</v>
      </c>
      <c r="D105" s="11" t="s">
        <v>618</v>
      </c>
      <c r="E105" s="76" t="s">
        <v>366</v>
      </c>
      <c r="F105" s="11" t="s">
        <v>184</v>
      </c>
      <c r="G105" s="80" t="s">
        <v>154</v>
      </c>
      <c r="H105" s="80"/>
      <c r="I105" s="80"/>
      <c r="J105" s="80"/>
      <c r="K105" s="80" t="s">
        <v>128</v>
      </c>
      <c r="L105" s="80"/>
      <c r="M105" s="78" t="s">
        <v>91</v>
      </c>
      <c r="N105" s="84" t="s">
        <v>116</v>
      </c>
      <c r="O105" s="154"/>
      <c r="P105" s="11" t="s">
        <v>3</v>
      </c>
      <c r="Q105" s="11"/>
      <c r="R105" s="15"/>
      <c r="S105" s="15"/>
      <c r="T105" s="15"/>
      <c r="U105" s="15"/>
      <c r="V105" s="15"/>
      <c r="W105" s="15"/>
      <c r="X105" s="95">
        <f>AH105</f>
        <v>335832</v>
      </c>
      <c r="Y105" s="92" t="s">
        <v>625</v>
      </c>
      <c r="Z105" s="92" t="s">
        <v>644</v>
      </c>
      <c r="AA105" s="123"/>
      <c r="AB105" s="123">
        <f>14000</f>
        <v>14000</v>
      </c>
      <c r="AC105" s="123" t="s">
        <v>726</v>
      </c>
      <c r="AD105" s="123" t="s">
        <v>726</v>
      </c>
      <c r="AE105" s="123" t="s">
        <v>726</v>
      </c>
      <c r="AF105" s="123"/>
      <c r="AG105" s="123"/>
      <c r="AH105" s="123">
        <f>265832+70000</f>
        <v>335832</v>
      </c>
    </row>
    <row r="106" spans="1:34" s="13" customFormat="1" ht="39.75" customHeight="1" x14ac:dyDescent="0.25">
      <c r="A106" s="11" t="s">
        <v>282</v>
      </c>
      <c r="B106" s="77" t="s">
        <v>286</v>
      </c>
      <c r="C106" s="91" t="s">
        <v>594</v>
      </c>
      <c r="D106" s="11" t="s">
        <v>618</v>
      </c>
      <c r="E106" s="76" t="s">
        <v>367</v>
      </c>
      <c r="F106" s="11" t="s">
        <v>71</v>
      </c>
      <c r="G106" s="80"/>
      <c r="H106" s="80" t="s">
        <v>70</v>
      </c>
      <c r="I106" s="80"/>
      <c r="J106" s="80"/>
      <c r="K106" s="80"/>
      <c r="L106" s="80"/>
      <c r="M106" s="78"/>
      <c r="N106" s="84"/>
      <c r="O106" s="154"/>
      <c r="P106" s="11" t="s">
        <v>3</v>
      </c>
      <c r="Q106" s="11"/>
      <c r="R106" s="18"/>
      <c r="S106" s="18"/>
      <c r="T106" s="18"/>
      <c r="U106" s="18"/>
      <c r="V106" s="18"/>
      <c r="W106" s="18"/>
      <c r="X106" s="95">
        <v>0</v>
      </c>
      <c r="Y106" s="92" t="s">
        <v>162</v>
      </c>
      <c r="Z106" s="93" t="s">
        <v>12</v>
      </c>
      <c r="AA106" s="123"/>
      <c r="AB106" s="123"/>
      <c r="AC106" s="123"/>
      <c r="AD106" s="123"/>
      <c r="AE106" s="123"/>
      <c r="AF106" s="123"/>
      <c r="AG106" s="123"/>
      <c r="AH106" s="123"/>
    </row>
    <row r="107" spans="1:34" s="13" customFormat="1" ht="72.75" customHeight="1" x14ac:dyDescent="0.25">
      <c r="A107" s="11" t="s">
        <v>282</v>
      </c>
      <c r="B107" s="77" t="s">
        <v>286</v>
      </c>
      <c r="C107" s="91" t="s">
        <v>594</v>
      </c>
      <c r="D107" s="11" t="s">
        <v>618</v>
      </c>
      <c r="E107" s="76" t="s">
        <v>365</v>
      </c>
      <c r="F107" s="11" t="s">
        <v>135</v>
      </c>
      <c r="G107" s="80" t="s">
        <v>455</v>
      </c>
      <c r="H107" s="80"/>
      <c r="I107" s="80"/>
      <c r="J107" s="80"/>
      <c r="K107" s="80"/>
      <c r="L107" s="80"/>
      <c r="M107" s="78"/>
      <c r="N107" s="84"/>
      <c r="O107" s="154"/>
      <c r="P107" s="11" t="s">
        <v>136</v>
      </c>
      <c r="Q107" s="11"/>
      <c r="R107" s="18"/>
      <c r="S107" s="18"/>
      <c r="T107" s="18"/>
      <c r="U107" s="18"/>
      <c r="V107" s="18"/>
      <c r="W107" s="18"/>
      <c r="X107" s="95">
        <f>AH107</f>
        <v>9613991</v>
      </c>
      <c r="Y107" s="92" t="s">
        <v>626</v>
      </c>
      <c r="Z107" s="92" t="s">
        <v>644</v>
      </c>
      <c r="AA107" s="123"/>
      <c r="AB107" s="123">
        <f>5512167+75000+120000</f>
        <v>5707167</v>
      </c>
      <c r="AC107" s="123" t="s">
        <v>726</v>
      </c>
      <c r="AD107" s="123" t="s">
        <v>726</v>
      </c>
      <c r="AE107" s="123" t="s">
        <v>726</v>
      </c>
      <c r="AF107" s="123"/>
      <c r="AG107" s="123"/>
      <c r="AH107" s="123">
        <f>8513991+500000+600000</f>
        <v>9613991</v>
      </c>
    </row>
    <row r="108" spans="1:34" s="13" customFormat="1" ht="36.75" customHeight="1" x14ac:dyDescent="0.25">
      <c r="A108" s="11" t="s">
        <v>282</v>
      </c>
      <c r="B108" s="77" t="s">
        <v>286</v>
      </c>
      <c r="C108" s="91" t="s">
        <v>595</v>
      </c>
      <c r="D108" s="11" t="s">
        <v>124</v>
      </c>
      <c r="E108" s="76" t="s">
        <v>370</v>
      </c>
      <c r="F108" s="11" t="s">
        <v>408</v>
      </c>
      <c r="G108" s="80"/>
      <c r="H108" s="80" t="s">
        <v>456</v>
      </c>
      <c r="I108" s="80"/>
      <c r="J108" s="80"/>
      <c r="K108" s="80"/>
      <c r="L108" s="80"/>
      <c r="M108" s="78"/>
      <c r="N108" s="84"/>
      <c r="O108" s="154"/>
      <c r="P108" s="11" t="s">
        <v>3</v>
      </c>
      <c r="Q108" s="11" t="s">
        <v>94</v>
      </c>
      <c r="R108" s="18"/>
      <c r="S108" s="18"/>
      <c r="T108" s="18"/>
      <c r="U108" s="18"/>
      <c r="V108" s="18"/>
      <c r="W108" s="18"/>
      <c r="X108" s="95">
        <v>0</v>
      </c>
      <c r="Y108" s="92" t="s">
        <v>162</v>
      </c>
      <c r="Z108" s="93" t="s">
        <v>12</v>
      </c>
      <c r="AA108" s="123"/>
      <c r="AB108" s="123"/>
      <c r="AC108" s="123"/>
      <c r="AD108" s="123"/>
      <c r="AE108" s="123"/>
      <c r="AF108" s="123"/>
      <c r="AG108" s="123"/>
      <c r="AH108" s="123"/>
    </row>
    <row r="109" spans="1:34" s="13" customFormat="1" ht="37.35" customHeight="1" x14ac:dyDescent="0.25">
      <c r="A109" s="11" t="s">
        <v>282</v>
      </c>
      <c r="B109" s="77" t="s">
        <v>286</v>
      </c>
      <c r="C109" s="91" t="s">
        <v>595</v>
      </c>
      <c r="D109" s="11" t="s">
        <v>124</v>
      </c>
      <c r="E109" s="76" t="s">
        <v>369</v>
      </c>
      <c r="F109" s="11" t="s">
        <v>792</v>
      </c>
      <c r="G109" s="83"/>
      <c r="H109" s="83"/>
      <c r="I109" s="80" t="s">
        <v>55</v>
      </c>
      <c r="J109" s="80"/>
      <c r="K109" s="80"/>
      <c r="L109" s="80" t="s">
        <v>457</v>
      </c>
      <c r="M109" s="78"/>
      <c r="N109" s="84"/>
      <c r="O109" s="154"/>
      <c r="P109" s="11" t="s">
        <v>3</v>
      </c>
      <c r="Q109" s="11" t="s">
        <v>415</v>
      </c>
      <c r="R109" s="5"/>
      <c r="S109" s="5"/>
      <c r="T109" s="5"/>
      <c r="U109" s="17"/>
      <c r="V109" s="17"/>
      <c r="W109" s="17"/>
      <c r="X109" s="95">
        <v>0</v>
      </c>
      <c r="Y109" s="92" t="s">
        <v>162</v>
      </c>
      <c r="Z109" s="93" t="s">
        <v>12</v>
      </c>
      <c r="AA109" s="123"/>
      <c r="AB109" s="123"/>
      <c r="AC109" s="123"/>
      <c r="AD109" s="123"/>
      <c r="AE109" s="123"/>
      <c r="AF109" s="123"/>
      <c r="AG109" s="123"/>
      <c r="AH109" s="123"/>
    </row>
    <row r="110" spans="1:34" s="13" customFormat="1" ht="69.75" customHeight="1" x14ac:dyDescent="0.25">
      <c r="A110" s="11" t="s">
        <v>282</v>
      </c>
      <c r="B110" s="77" t="s">
        <v>286</v>
      </c>
      <c r="C110" s="91" t="s">
        <v>595</v>
      </c>
      <c r="D110" s="11" t="s">
        <v>124</v>
      </c>
      <c r="E110" s="76" t="s">
        <v>368</v>
      </c>
      <c r="F110" s="11" t="s">
        <v>60</v>
      </c>
      <c r="G110" s="80" t="s">
        <v>59</v>
      </c>
      <c r="H110" s="80"/>
      <c r="I110" s="80"/>
      <c r="J110" s="80"/>
      <c r="K110" s="80"/>
      <c r="L110" s="80"/>
      <c r="M110" s="78"/>
      <c r="N110" s="84"/>
      <c r="O110" s="154"/>
      <c r="P110" s="11" t="s">
        <v>3</v>
      </c>
      <c r="Q110" s="11" t="s">
        <v>61</v>
      </c>
      <c r="R110" s="18"/>
      <c r="S110" s="18"/>
      <c r="T110" s="18"/>
      <c r="U110" s="18"/>
      <c r="V110" s="18"/>
      <c r="W110" s="18"/>
      <c r="X110" s="95">
        <f>AH110</f>
        <v>62500</v>
      </c>
      <c r="Y110" s="92" t="s">
        <v>493</v>
      </c>
      <c r="Z110" s="92" t="s">
        <v>640</v>
      </c>
      <c r="AA110" s="123">
        <v>15500</v>
      </c>
      <c r="AB110" s="123">
        <v>14500</v>
      </c>
      <c r="AC110" s="123" t="s">
        <v>726</v>
      </c>
      <c r="AD110" s="123" t="s">
        <v>726</v>
      </c>
      <c r="AE110" s="123" t="s">
        <v>726</v>
      </c>
      <c r="AF110" s="123"/>
      <c r="AG110" s="123"/>
      <c r="AH110" s="123">
        <v>62500</v>
      </c>
    </row>
    <row r="111" spans="1:34" s="13" customFormat="1" ht="24" x14ac:dyDescent="0.25">
      <c r="A111" s="11" t="s">
        <v>282</v>
      </c>
      <c r="B111" s="77" t="s">
        <v>286</v>
      </c>
      <c r="C111" s="91" t="s">
        <v>596</v>
      </c>
      <c r="D111" s="11" t="s">
        <v>619</v>
      </c>
      <c r="E111" s="76" t="s">
        <v>371</v>
      </c>
      <c r="F111" s="11" t="s">
        <v>63</v>
      </c>
      <c r="G111" s="83"/>
      <c r="H111" s="83" t="s">
        <v>62</v>
      </c>
      <c r="I111" s="80"/>
      <c r="J111" s="80"/>
      <c r="K111" s="80"/>
      <c r="L111" s="80"/>
      <c r="M111" s="82"/>
      <c r="N111" s="84"/>
      <c r="O111" s="154" t="s">
        <v>791</v>
      </c>
      <c r="P111" s="11" t="s">
        <v>3</v>
      </c>
      <c r="Q111" s="11"/>
      <c r="R111" s="17"/>
      <c r="S111" s="17"/>
      <c r="T111" s="17"/>
      <c r="U111" s="17"/>
      <c r="V111" s="17"/>
      <c r="W111" s="17"/>
      <c r="X111" s="95">
        <v>0</v>
      </c>
      <c r="Y111" s="92" t="s">
        <v>162</v>
      </c>
      <c r="Z111" s="93" t="s">
        <v>644</v>
      </c>
      <c r="AA111" s="123"/>
      <c r="AB111" s="123"/>
      <c r="AC111" s="123"/>
      <c r="AD111" s="123"/>
      <c r="AE111" s="123"/>
      <c r="AF111" s="123"/>
      <c r="AG111" s="123"/>
      <c r="AH111" s="123"/>
    </row>
    <row r="112" spans="1:34" s="13" customFormat="1" ht="49.5" customHeight="1" x14ac:dyDescent="0.25">
      <c r="A112" s="11" t="s">
        <v>282</v>
      </c>
      <c r="B112" s="11" t="s">
        <v>288</v>
      </c>
      <c r="C112" s="91" t="s">
        <v>597</v>
      </c>
      <c r="D112" s="11" t="s">
        <v>620</v>
      </c>
      <c r="E112" s="76" t="s">
        <v>374</v>
      </c>
      <c r="F112" s="11" t="s">
        <v>186</v>
      </c>
      <c r="G112" s="83"/>
      <c r="H112" s="83" t="s">
        <v>67</v>
      </c>
      <c r="I112" s="80"/>
      <c r="J112" s="80"/>
      <c r="K112" s="80"/>
      <c r="L112" s="80"/>
      <c r="M112" s="78"/>
      <c r="N112" s="84"/>
      <c r="O112" s="154" t="s">
        <v>791</v>
      </c>
      <c r="P112" s="11" t="s">
        <v>3</v>
      </c>
      <c r="Q112" s="11"/>
      <c r="R112" s="17"/>
      <c r="S112" s="17"/>
      <c r="T112" s="17"/>
      <c r="U112" s="17"/>
      <c r="V112" s="17"/>
      <c r="W112" s="17"/>
      <c r="X112" s="95">
        <v>0</v>
      </c>
      <c r="Y112" s="92" t="s">
        <v>169</v>
      </c>
      <c r="Z112" s="93" t="s">
        <v>39</v>
      </c>
      <c r="AA112" s="123"/>
      <c r="AB112" s="123"/>
      <c r="AC112" s="123"/>
      <c r="AD112" s="123"/>
      <c r="AE112" s="123"/>
      <c r="AF112" s="123"/>
      <c r="AG112" s="123"/>
      <c r="AH112" s="123"/>
    </row>
    <row r="113" spans="1:34" s="13" customFormat="1" ht="49.5" customHeight="1" x14ac:dyDescent="0.25">
      <c r="A113" s="11" t="s">
        <v>282</v>
      </c>
      <c r="B113" s="11" t="s">
        <v>288</v>
      </c>
      <c r="C113" s="91" t="s">
        <v>597</v>
      </c>
      <c r="D113" s="11" t="s">
        <v>620</v>
      </c>
      <c r="E113" s="76" t="s">
        <v>373</v>
      </c>
      <c r="F113" s="11" t="s">
        <v>66</v>
      </c>
      <c r="G113" s="80" t="s">
        <v>65</v>
      </c>
      <c r="H113" s="83"/>
      <c r="I113" s="80"/>
      <c r="J113" s="80"/>
      <c r="K113" s="80"/>
      <c r="L113" s="80"/>
      <c r="M113" s="78"/>
      <c r="N113" s="84"/>
      <c r="O113" s="154"/>
      <c r="P113" s="11" t="s">
        <v>3</v>
      </c>
      <c r="Q113" s="11" t="s">
        <v>6</v>
      </c>
      <c r="R113" s="5"/>
      <c r="S113" s="17"/>
      <c r="T113" s="17"/>
      <c r="U113" s="17"/>
      <c r="V113" s="17"/>
      <c r="W113" s="17"/>
      <c r="X113" s="95">
        <f>AH113</f>
        <v>15000000</v>
      </c>
      <c r="Y113" s="92" t="s">
        <v>494</v>
      </c>
      <c r="Z113" s="92" t="s">
        <v>644</v>
      </c>
      <c r="AA113" s="123"/>
      <c r="AB113" s="123">
        <v>3000000</v>
      </c>
      <c r="AC113" s="123" t="s">
        <v>726</v>
      </c>
      <c r="AD113" s="123" t="s">
        <v>726</v>
      </c>
      <c r="AE113" s="123" t="s">
        <v>726</v>
      </c>
      <c r="AF113" s="123"/>
      <c r="AG113" s="123"/>
      <c r="AH113" s="123">
        <v>15000000</v>
      </c>
    </row>
    <row r="114" spans="1:34" s="13" customFormat="1" ht="57" customHeight="1" x14ac:dyDescent="0.25">
      <c r="A114" s="11" t="s">
        <v>282</v>
      </c>
      <c r="B114" s="77" t="s">
        <v>288</v>
      </c>
      <c r="C114" s="91" t="s">
        <v>597</v>
      </c>
      <c r="D114" s="11" t="s">
        <v>620</v>
      </c>
      <c r="E114" s="76" t="s">
        <v>372</v>
      </c>
      <c r="F114" s="11" t="s">
        <v>173</v>
      </c>
      <c r="G114" s="83"/>
      <c r="H114" s="83"/>
      <c r="I114" s="80"/>
      <c r="J114" s="80"/>
      <c r="K114" s="87" t="s">
        <v>22</v>
      </c>
      <c r="L114" s="80"/>
      <c r="M114" s="78"/>
      <c r="N114" s="84"/>
      <c r="O114" s="154"/>
      <c r="P114" s="11" t="s">
        <v>409</v>
      </c>
      <c r="Q114" s="11"/>
      <c r="R114" s="17"/>
      <c r="S114" s="17"/>
      <c r="T114" s="17"/>
      <c r="U114" s="17"/>
      <c r="V114" s="17"/>
      <c r="W114" s="17"/>
      <c r="X114" s="95">
        <v>355718</v>
      </c>
      <c r="Y114" s="92" t="s">
        <v>391</v>
      </c>
      <c r="Z114" s="92" t="s">
        <v>643</v>
      </c>
      <c r="AA114" s="123"/>
      <c r="AB114" s="123"/>
      <c r="AC114" s="123"/>
      <c r="AD114" s="123"/>
      <c r="AE114" s="123"/>
      <c r="AF114" s="123"/>
      <c r="AG114" s="123"/>
      <c r="AH114" s="123"/>
    </row>
    <row r="115" spans="1:34" s="13" customFormat="1" ht="98.25" customHeight="1" x14ac:dyDescent="0.25">
      <c r="A115" s="11" t="s">
        <v>282</v>
      </c>
      <c r="B115" s="77" t="s">
        <v>421</v>
      </c>
      <c r="C115" s="91" t="s">
        <v>598</v>
      </c>
      <c r="D115" s="11" t="s">
        <v>145</v>
      </c>
      <c r="E115" s="76" t="s">
        <v>378</v>
      </c>
      <c r="F115" s="11" t="s">
        <v>187</v>
      </c>
      <c r="G115" s="80" t="s">
        <v>133</v>
      </c>
      <c r="H115" s="80"/>
      <c r="I115" s="80"/>
      <c r="J115" s="80"/>
      <c r="K115" s="80"/>
      <c r="L115" s="80"/>
      <c r="M115" s="78"/>
      <c r="N115" s="84"/>
      <c r="O115" s="154"/>
      <c r="P115" s="11" t="s">
        <v>134</v>
      </c>
      <c r="Q115" s="11" t="s">
        <v>401</v>
      </c>
      <c r="R115" s="17"/>
      <c r="S115" s="17"/>
      <c r="T115" s="17"/>
      <c r="U115" s="17"/>
      <c r="V115" s="17"/>
      <c r="W115" s="17"/>
      <c r="X115" s="95">
        <f>AH115</f>
        <v>164300</v>
      </c>
      <c r="Y115" s="92" t="s">
        <v>634</v>
      </c>
      <c r="Z115" s="92" t="s">
        <v>640</v>
      </c>
      <c r="AA115" s="123">
        <f>7000+19500+50400</f>
        <v>76900</v>
      </c>
      <c r="AB115" s="123">
        <f>650+10500+7000+11200</f>
        <v>29350</v>
      </c>
      <c r="AC115" s="123" t="s">
        <v>726</v>
      </c>
      <c r="AD115" s="123" t="s">
        <v>726</v>
      </c>
      <c r="AE115" s="123" t="s">
        <v>726</v>
      </c>
      <c r="AF115" s="123"/>
      <c r="AG115" s="123"/>
      <c r="AH115" s="123">
        <f>1300+24500+19500+7000+112000</f>
        <v>164300</v>
      </c>
    </row>
    <row r="116" spans="1:34" s="13" customFormat="1" ht="36" x14ac:dyDescent="0.25">
      <c r="A116" s="11" t="s">
        <v>282</v>
      </c>
      <c r="B116" s="77" t="s">
        <v>421</v>
      </c>
      <c r="C116" s="91" t="s">
        <v>598</v>
      </c>
      <c r="D116" s="11" t="s">
        <v>145</v>
      </c>
      <c r="E116" s="76" t="s">
        <v>375</v>
      </c>
      <c r="F116" s="11" t="s">
        <v>129</v>
      </c>
      <c r="G116" s="80"/>
      <c r="H116" s="80"/>
      <c r="I116" s="80"/>
      <c r="J116" s="80"/>
      <c r="K116" s="80"/>
      <c r="L116" s="80"/>
      <c r="M116" s="78" t="s">
        <v>91</v>
      </c>
      <c r="N116" s="84" t="s">
        <v>92</v>
      </c>
      <c r="O116" s="154"/>
      <c r="P116" s="11" t="s">
        <v>414</v>
      </c>
      <c r="Q116" s="11"/>
      <c r="R116" s="17"/>
      <c r="S116" s="17"/>
      <c r="T116" s="17"/>
      <c r="U116" s="17"/>
      <c r="V116" s="17"/>
      <c r="W116" s="17"/>
      <c r="X116" s="95">
        <v>0</v>
      </c>
      <c r="Y116" s="92" t="s">
        <v>162</v>
      </c>
      <c r="Z116" s="92" t="s">
        <v>12</v>
      </c>
      <c r="AA116" s="123"/>
      <c r="AB116" s="123"/>
      <c r="AC116" s="123"/>
      <c r="AD116" s="123"/>
      <c r="AE116" s="123"/>
      <c r="AF116" s="123"/>
      <c r="AG116" s="123"/>
      <c r="AH116" s="123"/>
    </row>
    <row r="117" spans="1:34" s="13" customFormat="1" ht="63.75" customHeight="1" x14ac:dyDescent="0.25">
      <c r="A117" s="11" t="s">
        <v>282</v>
      </c>
      <c r="B117" s="77" t="s">
        <v>421</v>
      </c>
      <c r="C117" s="91" t="s">
        <v>598</v>
      </c>
      <c r="D117" s="11" t="s">
        <v>145</v>
      </c>
      <c r="E117" s="76" t="s">
        <v>376</v>
      </c>
      <c r="F117" s="11" t="s">
        <v>146</v>
      </c>
      <c r="G117" s="80"/>
      <c r="H117" s="80" t="s">
        <v>458</v>
      </c>
      <c r="I117" s="80"/>
      <c r="J117" s="80"/>
      <c r="K117" s="80"/>
      <c r="L117" s="80"/>
      <c r="M117" s="78"/>
      <c r="N117" s="84"/>
      <c r="O117" s="154"/>
      <c r="P117" s="11" t="s">
        <v>410</v>
      </c>
      <c r="Q117" s="11" t="s">
        <v>94</v>
      </c>
      <c r="R117" s="17"/>
      <c r="S117" s="17"/>
      <c r="T117" s="17"/>
      <c r="U117" s="17"/>
      <c r="V117" s="17"/>
      <c r="W117" s="17"/>
      <c r="X117" s="95">
        <v>0</v>
      </c>
      <c r="Y117" s="92" t="s">
        <v>162</v>
      </c>
      <c r="Z117" s="92" t="s">
        <v>640</v>
      </c>
      <c r="AA117" s="123"/>
      <c r="AB117" s="123"/>
      <c r="AC117" s="123"/>
      <c r="AD117" s="123"/>
      <c r="AE117" s="123"/>
      <c r="AF117" s="123"/>
      <c r="AG117" s="123"/>
      <c r="AH117" s="123"/>
    </row>
    <row r="118" spans="1:34" s="13" customFormat="1" ht="52.5" customHeight="1" x14ac:dyDescent="0.25">
      <c r="A118" s="11" t="s">
        <v>282</v>
      </c>
      <c r="B118" s="77" t="s">
        <v>421</v>
      </c>
      <c r="C118" s="91" t="s">
        <v>598</v>
      </c>
      <c r="D118" s="11" t="s">
        <v>145</v>
      </c>
      <c r="E118" s="76" t="s">
        <v>377</v>
      </c>
      <c r="F118" s="11" t="s">
        <v>69</v>
      </c>
      <c r="G118" s="80" t="s">
        <v>68</v>
      </c>
      <c r="H118" s="83"/>
      <c r="I118" s="80"/>
      <c r="J118" s="80"/>
      <c r="K118" s="80"/>
      <c r="L118" s="80"/>
      <c r="M118" s="78"/>
      <c r="N118" s="84"/>
      <c r="O118" s="154"/>
      <c r="P118" s="11" t="s">
        <v>3</v>
      </c>
      <c r="Q118" s="11"/>
      <c r="R118" s="17"/>
      <c r="S118" s="17"/>
      <c r="T118" s="17"/>
      <c r="U118" s="17"/>
      <c r="V118" s="17"/>
      <c r="W118" s="17"/>
      <c r="X118" s="95">
        <f>AH118</f>
        <v>135000</v>
      </c>
      <c r="Y118" s="92" t="s">
        <v>495</v>
      </c>
      <c r="Z118" s="92" t="s">
        <v>640</v>
      </c>
      <c r="AA118" s="123">
        <f>17500</f>
        <v>17500</v>
      </c>
      <c r="AB118" s="123">
        <f>22500</f>
        <v>22500</v>
      </c>
      <c r="AC118" s="123" t="s">
        <v>726</v>
      </c>
      <c r="AD118" s="123" t="s">
        <v>726</v>
      </c>
      <c r="AE118" s="123" t="s">
        <v>726</v>
      </c>
      <c r="AF118" s="123"/>
      <c r="AG118" s="123"/>
      <c r="AH118" s="123">
        <v>135000</v>
      </c>
    </row>
    <row r="119" spans="1:34" s="13" customFormat="1" ht="60.75" customHeight="1" x14ac:dyDescent="0.25">
      <c r="A119" s="11" t="s">
        <v>283</v>
      </c>
      <c r="B119" s="77" t="s">
        <v>286</v>
      </c>
      <c r="C119" s="91" t="s">
        <v>599</v>
      </c>
      <c r="D119" s="11" t="s">
        <v>118</v>
      </c>
      <c r="E119" s="76" t="s">
        <v>380</v>
      </c>
      <c r="F119" s="11" t="s">
        <v>466</v>
      </c>
      <c r="G119" s="83"/>
      <c r="H119" s="80" t="s">
        <v>553</v>
      </c>
      <c r="I119" s="80"/>
      <c r="J119" s="80"/>
      <c r="K119" s="80"/>
      <c r="L119" s="80"/>
      <c r="M119" s="78"/>
      <c r="N119" s="85"/>
      <c r="O119" s="154" t="s">
        <v>791</v>
      </c>
      <c r="P119" s="11" t="s">
        <v>43</v>
      </c>
      <c r="Q119" s="11"/>
      <c r="R119" s="17"/>
      <c r="S119" s="17"/>
      <c r="T119" s="5"/>
      <c r="U119" s="5"/>
      <c r="V119" s="5"/>
      <c r="W119" s="5"/>
      <c r="X119" s="95">
        <v>91064</v>
      </c>
      <c r="Y119" s="92" t="s">
        <v>480</v>
      </c>
      <c r="Z119" s="93" t="s">
        <v>642</v>
      </c>
      <c r="AA119" s="123"/>
      <c r="AB119" s="123"/>
      <c r="AC119" s="123"/>
      <c r="AD119" s="123"/>
      <c r="AE119" s="123"/>
      <c r="AF119" s="123"/>
      <c r="AG119" s="123"/>
      <c r="AH119" s="123"/>
    </row>
    <row r="120" spans="1:34" s="13" customFormat="1" ht="60.75" customHeight="1" x14ac:dyDescent="0.25">
      <c r="A120" s="11" t="s">
        <v>283</v>
      </c>
      <c r="B120" s="77" t="s">
        <v>286</v>
      </c>
      <c r="C120" s="91" t="s">
        <v>599</v>
      </c>
      <c r="D120" s="11" t="s">
        <v>118</v>
      </c>
      <c r="E120" s="76" t="s">
        <v>379</v>
      </c>
      <c r="F120" s="11" t="s">
        <v>837</v>
      </c>
      <c r="G120" s="83"/>
      <c r="H120" s="80"/>
      <c r="I120" s="80"/>
      <c r="J120" s="80"/>
      <c r="K120" s="80"/>
      <c r="L120" s="80"/>
      <c r="M120" s="78"/>
      <c r="N120" s="85"/>
      <c r="O120" s="154" t="s">
        <v>791</v>
      </c>
      <c r="P120" s="11" t="s">
        <v>8</v>
      </c>
      <c r="Q120" s="11" t="s">
        <v>6</v>
      </c>
      <c r="R120" s="5"/>
      <c r="S120" s="17"/>
      <c r="T120" s="5"/>
      <c r="U120" s="5"/>
      <c r="V120" s="5"/>
      <c r="W120" s="5"/>
      <c r="X120" s="95">
        <v>4000</v>
      </c>
      <c r="Y120" s="92" t="s">
        <v>469</v>
      </c>
      <c r="Z120" s="93" t="s">
        <v>7</v>
      </c>
      <c r="AA120" s="123">
        <v>4000</v>
      </c>
      <c r="AB120" s="123"/>
      <c r="AC120" s="123"/>
      <c r="AD120" s="123"/>
      <c r="AE120" s="123"/>
      <c r="AF120" s="123"/>
      <c r="AG120" s="123"/>
      <c r="AH120" s="123"/>
    </row>
    <row r="121" spans="1:34" s="13" customFormat="1" ht="48" x14ac:dyDescent="0.25">
      <c r="A121" s="11" t="s">
        <v>283</v>
      </c>
      <c r="B121" s="77" t="s">
        <v>286</v>
      </c>
      <c r="C121" s="91" t="s">
        <v>599</v>
      </c>
      <c r="D121" s="11" t="s">
        <v>118</v>
      </c>
      <c r="E121" s="76" t="s">
        <v>435</v>
      </c>
      <c r="F121" s="11" t="s">
        <v>188</v>
      </c>
      <c r="G121" s="83"/>
      <c r="H121" s="83" t="s">
        <v>551</v>
      </c>
      <c r="I121" s="80" t="s">
        <v>40</v>
      </c>
      <c r="J121" s="80"/>
      <c r="K121" s="80"/>
      <c r="L121" s="80"/>
      <c r="M121" s="78"/>
      <c r="N121" s="85"/>
      <c r="O121" s="154"/>
      <c r="P121" s="11" t="s">
        <v>411</v>
      </c>
      <c r="Q121" s="11"/>
      <c r="R121" s="17"/>
      <c r="S121" s="17"/>
      <c r="T121" s="5"/>
      <c r="U121" s="5"/>
      <c r="V121" s="5"/>
      <c r="W121" s="5"/>
      <c r="X121" s="95">
        <v>20000</v>
      </c>
      <c r="Y121" s="92" t="s">
        <v>552</v>
      </c>
      <c r="Z121" s="93" t="s">
        <v>642</v>
      </c>
      <c r="AA121" s="123"/>
      <c r="AB121" s="123"/>
      <c r="AC121" s="123"/>
      <c r="AD121" s="123"/>
      <c r="AE121" s="123"/>
      <c r="AF121" s="123"/>
      <c r="AG121" s="123"/>
      <c r="AH121" s="123"/>
    </row>
    <row r="122" spans="1:34" s="13" customFormat="1" ht="36" x14ac:dyDescent="0.25">
      <c r="A122" s="11" t="s">
        <v>283</v>
      </c>
      <c r="B122" s="77" t="s">
        <v>286</v>
      </c>
      <c r="C122" s="91" t="s">
        <v>600</v>
      </c>
      <c r="D122" s="11" t="s">
        <v>189</v>
      </c>
      <c r="E122" s="76" t="s">
        <v>383</v>
      </c>
      <c r="F122" s="11" t="s">
        <v>556</v>
      </c>
      <c r="G122" s="80"/>
      <c r="H122" s="80"/>
      <c r="I122" s="80"/>
      <c r="J122" s="80"/>
      <c r="K122" s="80"/>
      <c r="L122" s="80"/>
      <c r="M122" s="78"/>
      <c r="N122" s="84"/>
      <c r="O122" s="154"/>
      <c r="P122" s="11" t="s">
        <v>412</v>
      </c>
      <c r="Q122" s="11"/>
      <c r="R122" s="10"/>
      <c r="S122" s="17"/>
      <c r="T122" s="17"/>
      <c r="U122" s="17"/>
      <c r="V122" s="10"/>
      <c r="W122" s="10"/>
      <c r="X122" s="95">
        <v>164000</v>
      </c>
      <c r="Y122" s="92" t="s">
        <v>804</v>
      </c>
      <c r="Z122" s="93" t="s">
        <v>506</v>
      </c>
      <c r="AA122" s="123"/>
      <c r="AB122" s="123"/>
      <c r="AC122" s="123"/>
      <c r="AD122" s="123"/>
      <c r="AE122" s="123">
        <v>164000</v>
      </c>
      <c r="AF122" s="123"/>
      <c r="AG122" s="123"/>
      <c r="AH122" s="123"/>
    </row>
    <row r="123" spans="1:34" s="13" customFormat="1" ht="78.400000000000006" customHeight="1" x14ac:dyDescent="0.25">
      <c r="A123" s="11" t="s">
        <v>283</v>
      </c>
      <c r="B123" s="77" t="s">
        <v>286</v>
      </c>
      <c r="C123" s="91" t="s">
        <v>600</v>
      </c>
      <c r="D123" s="11" t="s">
        <v>189</v>
      </c>
      <c r="E123" s="76" t="s">
        <v>384</v>
      </c>
      <c r="F123" s="11" t="s">
        <v>542</v>
      </c>
      <c r="G123" s="80"/>
      <c r="H123" s="83" t="s">
        <v>35</v>
      </c>
      <c r="I123" s="80"/>
      <c r="J123" s="80"/>
      <c r="K123" s="80"/>
      <c r="L123" s="80" t="s">
        <v>38</v>
      </c>
      <c r="M123" s="78"/>
      <c r="N123" s="84"/>
      <c r="O123" s="154"/>
      <c r="P123" s="11" t="s">
        <v>161</v>
      </c>
      <c r="Q123" s="11"/>
      <c r="R123" s="10"/>
      <c r="S123" s="17"/>
      <c r="T123" s="17"/>
      <c r="U123" s="17"/>
      <c r="V123" s="17"/>
      <c r="W123" s="17"/>
      <c r="X123" s="95">
        <f>9000*5</f>
        <v>45000</v>
      </c>
      <c r="Y123" s="92" t="s">
        <v>557</v>
      </c>
      <c r="Z123" s="93" t="s">
        <v>7</v>
      </c>
      <c r="AA123" s="123">
        <f>9000*5</f>
        <v>45000</v>
      </c>
      <c r="AB123" s="123"/>
      <c r="AC123" s="123"/>
      <c r="AD123" s="123"/>
      <c r="AE123" s="123"/>
      <c r="AF123" s="123"/>
      <c r="AG123" s="123"/>
      <c r="AH123" s="123"/>
    </row>
    <row r="124" spans="1:34" s="13" customFormat="1" ht="84" x14ac:dyDescent="0.25">
      <c r="A124" s="11" t="s">
        <v>283</v>
      </c>
      <c r="B124" s="77" t="s">
        <v>286</v>
      </c>
      <c r="C124" s="91" t="s">
        <v>600</v>
      </c>
      <c r="D124" s="11" t="s">
        <v>189</v>
      </c>
      <c r="E124" s="76" t="s">
        <v>382</v>
      </c>
      <c r="F124" s="11" t="s">
        <v>543</v>
      </c>
      <c r="G124" s="80"/>
      <c r="H124" s="83" t="s">
        <v>35</v>
      </c>
      <c r="I124" s="80"/>
      <c r="J124" s="80"/>
      <c r="K124" s="80"/>
      <c r="L124" s="80" t="s">
        <v>38</v>
      </c>
      <c r="M124" s="78"/>
      <c r="N124" s="84"/>
      <c r="O124" s="154"/>
      <c r="P124" s="11" t="s">
        <v>161</v>
      </c>
      <c r="Q124" s="11"/>
      <c r="R124" s="10"/>
      <c r="S124" s="17"/>
      <c r="T124" s="17"/>
      <c r="U124" s="17"/>
      <c r="V124" s="17"/>
      <c r="W124" s="17"/>
      <c r="X124" s="95">
        <f>9000*5</f>
        <v>45000</v>
      </c>
      <c r="Y124" s="92" t="s">
        <v>557</v>
      </c>
      <c r="Z124" s="93" t="s">
        <v>7</v>
      </c>
      <c r="AA124" s="123">
        <f>9000*5</f>
        <v>45000</v>
      </c>
      <c r="AB124" s="123"/>
      <c r="AC124" s="123"/>
      <c r="AD124" s="123"/>
      <c r="AE124" s="123"/>
      <c r="AF124" s="123"/>
      <c r="AG124" s="123"/>
      <c r="AH124" s="123"/>
    </row>
    <row r="125" spans="1:34" s="13" customFormat="1" ht="60" x14ac:dyDescent="0.25">
      <c r="A125" s="11" t="s">
        <v>283</v>
      </c>
      <c r="B125" s="77" t="s">
        <v>286</v>
      </c>
      <c r="C125" s="91" t="s">
        <v>600</v>
      </c>
      <c r="D125" s="11" t="s">
        <v>189</v>
      </c>
      <c r="E125" s="76" t="s">
        <v>385</v>
      </c>
      <c r="F125" s="11" t="s">
        <v>622</v>
      </c>
      <c r="G125" s="80"/>
      <c r="H125" s="83"/>
      <c r="I125" s="80"/>
      <c r="J125" s="80"/>
      <c r="K125" s="80"/>
      <c r="L125" s="80"/>
      <c r="M125" s="78"/>
      <c r="N125" s="84"/>
      <c r="O125" s="154" t="s">
        <v>827</v>
      </c>
      <c r="P125" s="11" t="s">
        <v>161</v>
      </c>
      <c r="Q125" s="99"/>
      <c r="R125" s="10"/>
      <c r="S125" s="17"/>
      <c r="T125" s="17"/>
      <c r="U125" s="17"/>
      <c r="V125" s="17"/>
      <c r="W125" s="17"/>
      <c r="X125" s="95">
        <f>(300+300)*6</f>
        <v>3600</v>
      </c>
      <c r="Y125" s="92" t="s">
        <v>558</v>
      </c>
      <c r="Z125" s="93" t="s">
        <v>7</v>
      </c>
      <c r="AA125" s="123">
        <f>(300+300)*6</f>
        <v>3600</v>
      </c>
      <c r="AB125" s="123"/>
      <c r="AC125" s="123"/>
      <c r="AD125" s="123"/>
      <c r="AE125" s="123"/>
      <c r="AF125" s="123"/>
      <c r="AG125" s="123"/>
      <c r="AH125" s="123"/>
    </row>
    <row r="126" spans="1:34" s="13" customFormat="1" ht="84" x14ac:dyDescent="0.25">
      <c r="A126" s="11" t="s">
        <v>283</v>
      </c>
      <c r="B126" s="77" t="s">
        <v>286</v>
      </c>
      <c r="C126" s="91" t="s">
        <v>600</v>
      </c>
      <c r="D126" s="11" t="s">
        <v>189</v>
      </c>
      <c r="E126" s="76" t="s">
        <v>386</v>
      </c>
      <c r="F126" s="11" t="s">
        <v>835</v>
      </c>
      <c r="G126" s="80" t="s">
        <v>106</v>
      </c>
      <c r="H126" s="80"/>
      <c r="I126" s="80"/>
      <c r="J126" s="80"/>
      <c r="K126" s="80"/>
      <c r="L126" s="80"/>
      <c r="M126" s="78"/>
      <c r="N126" s="84"/>
      <c r="O126" s="154" t="s">
        <v>791</v>
      </c>
      <c r="P126" s="11" t="s">
        <v>176</v>
      </c>
      <c r="Q126" s="11" t="s">
        <v>94</v>
      </c>
      <c r="R126" s="5"/>
      <c r="S126" s="5"/>
      <c r="T126" s="16"/>
      <c r="U126" s="16"/>
      <c r="V126" s="16"/>
      <c r="W126" s="16"/>
      <c r="X126" s="95">
        <f>AH126</f>
        <v>103400</v>
      </c>
      <c r="Y126" s="92" t="s">
        <v>839</v>
      </c>
      <c r="Z126" s="92" t="s">
        <v>548</v>
      </c>
      <c r="AA126" s="123">
        <f>17000+23000+50400</f>
        <v>90400</v>
      </c>
      <c r="AB126" s="123"/>
      <c r="AC126" s="123" t="s">
        <v>726</v>
      </c>
      <c r="AD126" s="123" t="s">
        <v>726</v>
      </c>
      <c r="AE126" s="123" t="s">
        <v>726</v>
      </c>
      <c r="AF126" s="123"/>
      <c r="AG126" s="123"/>
      <c r="AH126" s="123">
        <v>103400</v>
      </c>
    </row>
    <row r="127" spans="1:34" s="13" customFormat="1" ht="60.75" customHeight="1" x14ac:dyDescent="0.25">
      <c r="A127" s="11" t="s">
        <v>283</v>
      </c>
      <c r="B127" s="77" t="s">
        <v>286</v>
      </c>
      <c r="C127" s="91" t="s">
        <v>600</v>
      </c>
      <c r="D127" s="11" t="s">
        <v>189</v>
      </c>
      <c r="E127" s="76" t="s">
        <v>387</v>
      </c>
      <c r="F127" s="11" t="s">
        <v>544</v>
      </c>
      <c r="G127" s="80" t="s">
        <v>112</v>
      </c>
      <c r="H127" s="80"/>
      <c r="I127" s="80"/>
      <c r="J127" s="80"/>
      <c r="K127" s="80"/>
      <c r="L127" s="80"/>
      <c r="M127" s="78"/>
      <c r="N127" s="84"/>
      <c r="O127" s="154" t="s">
        <v>791</v>
      </c>
      <c r="P127" s="11" t="s">
        <v>836</v>
      </c>
      <c r="Q127" s="11" t="s">
        <v>805</v>
      </c>
      <c r="R127" s="17"/>
      <c r="S127" s="17"/>
      <c r="T127" s="17"/>
      <c r="U127" s="17"/>
      <c r="V127" s="17"/>
      <c r="W127" s="17"/>
      <c r="X127" s="95">
        <f>AH127</f>
        <v>56174</v>
      </c>
      <c r="Y127" s="92" t="s">
        <v>491</v>
      </c>
      <c r="Z127" s="92" t="s">
        <v>640</v>
      </c>
      <c r="AA127" s="123">
        <f>16020</f>
        <v>16020</v>
      </c>
      <c r="AB127" s="123">
        <f>15154</f>
        <v>15154</v>
      </c>
      <c r="AC127" s="123" t="s">
        <v>726</v>
      </c>
      <c r="AD127" s="123" t="s">
        <v>726</v>
      </c>
      <c r="AE127" s="123" t="s">
        <v>726</v>
      </c>
      <c r="AF127" s="123"/>
      <c r="AG127" s="123"/>
      <c r="AH127" s="123">
        <v>56174</v>
      </c>
    </row>
    <row r="128" spans="1:34" s="13" customFormat="1" ht="72.75" customHeight="1" x14ac:dyDescent="0.25">
      <c r="A128" s="11" t="s">
        <v>283</v>
      </c>
      <c r="B128" s="11" t="s">
        <v>288</v>
      </c>
      <c r="C128" s="91" t="s">
        <v>601</v>
      </c>
      <c r="D128" s="11" t="s">
        <v>621</v>
      </c>
      <c r="E128" s="76" t="s">
        <v>389</v>
      </c>
      <c r="F128" s="11" t="s">
        <v>546</v>
      </c>
      <c r="G128" s="80"/>
      <c r="H128" s="83"/>
      <c r="I128" s="80"/>
      <c r="J128" s="80"/>
      <c r="K128" s="80"/>
      <c r="L128" s="80"/>
      <c r="M128" s="78"/>
      <c r="N128" s="84"/>
      <c r="O128" s="154"/>
      <c r="P128" s="11" t="s">
        <v>174</v>
      </c>
      <c r="Q128" s="11" t="s">
        <v>412</v>
      </c>
      <c r="R128" s="5"/>
      <c r="S128" s="17"/>
      <c r="T128" s="17"/>
      <c r="U128" s="17"/>
      <c r="V128" s="17"/>
      <c r="W128" s="5"/>
      <c r="X128" s="95">
        <f>SUM(AA128:AD128)</f>
        <v>600000</v>
      </c>
      <c r="Y128" s="92" t="s">
        <v>806</v>
      </c>
      <c r="Z128" s="93" t="s">
        <v>638</v>
      </c>
      <c r="AA128" s="123"/>
      <c r="AB128" s="123"/>
      <c r="AC128" s="123"/>
      <c r="AD128" s="123">
        <v>600000</v>
      </c>
      <c r="AE128" s="123"/>
      <c r="AF128" s="123"/>
      <c r="AG128" s="123"/>
      <c r="AH128" s="123"/>
    </row>
    <row r="129" spans="1:34" s="13" customFormat="1" ht="38.25" customHeight="1" x14ac:dyDescent="0.25">
      <c r="A129" s="11" t="s">
        <v>283</v>
      </c>
      <c r="B129" s="77" t="s">
        <v>288</v>
      </c>
      <c r="C129" s="91" t="s">
        <v>601</v>
      </c>
      <c r="D129" s="11" t="s">
        <v>621</v>
      </c>
      <c r="E129" s="76" t="s">
        <v>388</v>
      </c>
      <c r="F129" s="11" t="s">
        <v>545</v>
      </c>
      <c r="G129" s="80"/>
      <c r="H129" s="83"/>
      <c r="I129" s="80"/>
      <c r="J129" s="80"/>
      <c r="K129" s="80"/>
      <c r="L129" s="80"/>
      <c r="M129" s="78"/>
      <c r="N129" s="84"/>
      <c r="O129" s="154"/>
      <c r="P129" s="11" t="s">
        <v>174</v>
      </c>
      <c r="Q129" s="11" t="s">
        <v>412</v>
      </c>
      <c r="R129" s="15"/>
      <c r="S129" s="15"/>
      <c r="T129" s="15"/>
      <c r="U129" s="15"/>
      <c r="V129" s="15"/>
      <c r="W129" s="15"/>
      <c r="X129" s="95">
        <v>0</v>
      </c>
      <c r="Y129" s="92" t="s">
        <v>628</v>
      </c>
      <c r="Z129" s="93" t="s">
        <v>638</v>
      </c>
      <c r="AA129" s="123"/>
      <c r="AB129" s="123"/>
      <c r="AC129" s="123"/>
      <c r="AD129" s="123"/>
      <c r="AE129" s="123"/>
      <c r="AF129" s="123"/>
      <c r="AG129" s="123"/>
      <c r="AH129" s="123"/>
    </row>
    <row r="130" spans="1:34" x14ac:dyDescent="0.25">
      <c r="Z130" s="1" t="s">
        <v>725</v>
      </c>
      <c r="AA130" s="124">
        <f>SUM(AA4:AA129)</f>
        <v>11166056</v>
      </c>
      <c r="AB130" s="124">
        <f t="shared" ref="AB130:AH130" si="0">SUM(AB4:AB129)</f>
        <v>10669464</v>
      </c>
      <c r="AC130" s="124">
        <f t="shared" si="0"/>
        <v>6793000</v>
      </c>
      <c r="AD130" s="124">
        <f>SUM(AD4:AD129)</f>
        <v>30203050</v>
      </c>
      <c r="AE130" s="124">
        <f t="shared" si="0"/>
        <v>477500</v>
      </c>
      <c r="AF130" s="124">
        <f t="shared" si="0"/>
        <v>122766</v>
      </c>
      <c r="AG130" s="124">
        <f t="shared" si="0"/>
        <v>1618027</v>
      </c>
      <c r="AH130" s="124">
        <f t="shared" si="0"/>
        <v>27430224</v>
      </c>
    </row>
  </sheetData>
  <autoFilter ref="A2:AH130" xr:uid="{00000000-0009-0000-0000-000001000000}"/>
  <sortState xmlns:xlrd2="http://schemas.microsoft.com/office/spreadsheetml/2017/richdata2" ref="A3:AK130">
    <sortCondition ref="E3:E130"/>
  </sortState>
  <mergeCells count="2">
    <mergeCell ref="G1:N1"/>
    <mergeCell ref="AA1:AH1"/>
  </mergeCells>
  <pageMargins left="0.25" right="0.25" top="0.75" bottom="0.75" header="0.3" footer="0.3"/>
  <pageSetup scale="29"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45"/>
  <sheetViews>
    <sheetView topLeftCell="A4" workbookViewId="0">
      <selection activeCell="L9" sqref="L9"/>
    </sheetView>
  </sheetViews>
  <sheetFormatPr defaultRowHeight="15" x14ac:dyDescent="0.25"/>
  <cols>
    <col min="1" max="1" width="10.85546875" bestFit="1" customWidth="1"/>
    <col min="2" max="2" width="13.140625" bestFit="1" customWidth="1"/>
    <col min="3" max="3" width="14.7109375" bestFit="1" customWidth="1"/>
    <col min="4" max="4" width="15.85546875" bestFit="1" customWidth="1"/>
    <col min="5" max="5" width="16.5703125" bestFit="1" customWidth="1"/>
  </cols>
  <sheetData>
    <row r="1" spans="1:5" x14ac:dyDescent="0.25">
      <c r="A1" t="s">
        <v>762</v>
      </c>
    </row>
    <row r="2" spans="1:5" x14ac:dyDescent="0.25">
      <c r="B2" t="s">
        <v>7</v>
      </c>
      <c r="C2" t="s">
        <v>763</v>
      </c>
      <c r="D2" t="s">
        <v>764</v>
      </c>
    </row>
    <row r="3" spans="1:5" x14ac:dyDescent="0.25">
      <c r="A3">
        <v>1121</v>
      </c>
      <c r="B3" s="136">
        <v>0</v>
      </c>
      <c r="C3" s="137">
        <v>1476000</v>
      </c>
      <c r="D3" s="136">
        <v>0</v>
      </c>
    </row>
    <row r="4" spans="1:5" x14ac:dyDescent="0.25">
      <c r="A4">
        <v>3211</v>
      </c>
      <c r="B4" s="136">
        <v>0</v>
      </c>
      <c r="C4" s="136">
        <v>0</v>
      </c>
      <c r="D4" s="136">
        <v>0</v>
      </c>
    </row>
    <row r="5" spans="1:5" x14ac:dyDescent="0.25">
      <c r="A5">
        <v>4211</v>
      </c>
      <c r="B5" s="136">
        <v>863730</v>
      </c>
      <c r="C5" s="136">
        <v>0</v>
      </c>
      <c r="D5" s="136">
        <v>0</v>
      </c>
    </row>
    <row r="6" spans="1:5" x14ac:dyDescent="0.25">
      <c r="A6">
        <v>4214</v>
      </c>
      <c r="B6" s="137">
        <f>1662+1700*5</f>
        <v>10162</v>
      </c>
      <c r="C6" s="136">
        <v>0</v>
      </c>
      <c r="D6" s="136">
        <v>0</v>
      </c>
    </row>
    <row r="7" spans="1:5" x14ac:dyDescent="0.25">
      <c r="A7" t="s">
        <v>766</v>
      </c>
      <c r="B7" s="136">
        <f>SUM(B3:B6)</f>
        <v>873892</v>
      </c>
      <c r="C7" s="136">
        <f>SUM(C3:C6)</f>
        <v>1476000</v>
      </c>
      <c r="D7" s="136">
        <f>SUM(D3:D6)</f>
        <v>0</v>
      </c>
      <c r="E7" s="138">
        <f>SUM(B7:D7)</f>
        <v>2349892</v>
      </c>
    </row>
    <row r="9" spans="1:5" x14ac:dyDescent="0.25">
      <c r="A9" t="s">
        <v>765</v>
      </c>
    </row>
    <row r="10" spans="1:5" x14ac:dyDescent="0.25">
      <c r="B10" t="s">
        <v>7</v>
      </c>
      <c r="C10" t="s">
        <v>763</v>
      </c>
      <c r="D10" t="s">
        <v>764</v>
      </c>
    </row>
    <row r="11" spans="1:5" x14ac:dyDescent="0.25">
      <c r="A11" t="s">
        <v>344</v>
      </c>
      <c r="B11">
        <v>0</v>
      </c>
      <c r="C11">
        <v>0</v>
      </c>
      <c r="D11">
        <v>0</v>
      </c>
    </row>
    <row r="12" spans="1:5" x14ac:dyDescent="0.25">
      <c r="A12" t="s">
        <v>343</v>
      </c>
      <c r="B12">
        <v>170000</v>
      </c>
      <c r="C12">
        <v>0</v>
      </c>
      <c r="D12">
        <v>0</v>
      </c>
    </row>
    <row r="13" spans="1:5" x14ac:dyDescent="0.25">
      <c r="A13" t="s">
        <v>436</v>
      </c>
      <c r="B13" s="123">
        <f>84*30*5*3</f>
        <v>37800</v>
      </c>
      <c r="C13">
        <v>0</v>
      </c>
      <c r="D13">
        <v>0</v>
      </c>
    </row>
    <row r="14" spans="1:5" x14ac:dyDescent="0.25">
      <c r="A14" t="s">
        <v>437</v>
      </c>
      <c r="B14" s="123">
        <f>6*1000</f>
        <v>6000</v>
      </c>
      <c r="C14">
        <v>0</v>
      </c>
      <c r="D14">
        <v>0</v>
      </c>
    </row>
    <row r="15" spans="1:5" x14ac:dyDescent="0.25">
      <c r="B15">
        <f>SUM(B11:B14)</f>
        <v>213800</v>
      </c>
      <c r="C15">
        <f t="shared" ref="C15:D15" si="0">SUM(C11:C14)</f>
        <v>0</v>
      </c>
      <c r="D15">
        <f t="shared" si="0"/>
        <v>0</v>
      </c>
      <c r="E15" s="139">
        <f>SUM(B15:D15)</f>
        <v>213800</v>
      </c>
    </row>
    <row r="18" spans="1:4" x14ac:dyDescent="0.25">
      <c r="A18" t="s">
        <v>767</v>
      </c>
    </row>
    <row r="19" spans="1:4" x14ac:dyDescent="0.25">
      <c r="B19" t="s">
        <v>7</v>
      </c>
      <c r="C19" t="s">
        <v>763</v>
      </c>
      <c r="D19" t="s">
        <v>764</v>
      </c>
    </row>
    <row r="20" spans="1:4" x14ac:dyDescent="0.25">
      <c r="A20" t="s">
        <v>302</v>
      </c>
      <c r="B20">
        <v>0</v>
      </c>
      <c r="C20">
        <v>0</v>
      </c>
      <c r="D20">
        <v>0</v>
      </c>
    </row>
    <row r="21" spans="1:4" x14ac:dyDescent="0.25">
      <c r="A21" t="s">
        <v>300</v>
      </c>
      <c r="B21">
        <v>4500</v>
      </c>
      <c r="C21">
        <v>0</v>
      </c>
      <c r="D21">
        <v>0</v>
      </c>
    </row>
    <row r="22" spans="1:4" x14ac:dyDescent="0.25">
      <c r="A22" t="s">
        <v>301</v>
      </c>
      <c r="B22">
        <v>0</v>
      </c>
      <c r="C22">
        <v>0</v>
      </c>
      <c r="D22">
        <v>0</v>
      </c>
    </row>
    <row r="25" spans="1:4" x14ac:dyDescent="0.25">
      <c r="A25" t="s">
        <v>768</v>
      </c>
    </row>
    <row r="26" spans="1:4" x14ac:dyDescent="0.25">
      <c r="B26" t="s">
        <v>7</v>
      </c>
      <c r="C26" t="s">
        <v>763</v>
      </c>
      <c r="D26" t="s">
        <v>764</v>
      </c>
    </row>
    <row r="27" spans="1:4" x14ac:dyDescent="0.25">
      <c r="A27" t="s">
        <v>351</v>
      </c>
      <c r="B27">
        <v>0</v>
      </c>
      <c r="C27">
        <v>0</v>
      </c>
      <c r="D27">
        <v>0</v>
      </c>
    </row>
    <row r="28" spans="1:4" x14ac:dyDescent="0.25">
      <c r="A28" t="s">
        <v>350</v>
      </c>
      <c r="B28">
        <v>0</v>
      </c>
      <c r="C28">
        <v>0</v>
      </c>
      <c r="D28">
        <v>122766</v>
      </c>
    </row>
    <row r="29" spans="1:4" x14ac:dyDescent="0.25">
      <c r="A29" t="s">
        <v>353</v>
      </c>
      <c r="B29">
        <v>0</v>
      </c>
      <c r="C29">
        <v>0</v>
      </c>
      <c r="D29">
        <v>0</v>
      </c>
    </row>
    <row r="32" spans="1:4" x14ac:dyDescent="0.25">
      <c r="A32" t="s">
        <v>769</v>
      </c>
    </row>
    <row r="33" spans="1:5" x14ac:dyDescent="0.25">
      <c r="B33" t="s">
        <v>7</v>
      </c>
      <c r="C33" t="s">
        <v>763</v>
      </c>
      <c r="D33" t="s">
        <v>764</v>
      </c>
    </row>
    <row r="34" spans="1:5" x14ac:dyDescent="0.25">
      <c r="A34" t="s">
        <v>363</v>
      </c>
      <c r="B34" s="136">
        <v>0</v>
      </c>
      <c r="C34" s="136">
        <v>0</v>
      </c>
      <c r="D34" s="136">
        <v>0</v>
      </c>
    </row>
    <row r="35" spans="1:5" x14ac:dyDescent="0.25">
      <c r="A35" t="s">
        <v>362</v>
      </c>
      <c r="B35" s="136">
        <v>0</v>
      </c>
      <c r="C35" s="136">
        <v>0</v>
      </c>
      <c r="D35" s="140">
        <v>426862</v>
      </c>
      <c r="E35" t="s">
        <v>770</v>
      </c>
    </row>
    <row r="36" spans="1:5" x14ac:dyDescent="0.25">
      <c r="A36" t="s">
        <v>371</v>
      </c>
      <c r="B36" s="136">
        <v>0</v>
      </c>
      <c r="C36" s="136">
        <v>0</v>
      </c>
      <c r="D36" s="136">
        <v>0</v>
      </c>
    </row>
    <row r="37" spans="1:5" x14ac:dyDescent="0.25">
      <c r="A37" t="s">
        <v>374</v>
      </c>
      <c r="B37" s="136">
        <v>0</v>
      </c>
      <c r="C37" s="136">
        <v>0</v>
      </c>
      <c r="D37" s="136">
        <v>0</v>
      </c>
    </row>
    <row r="40" spans="1:5" x14ac:dyDescent="0.25">
      <c r="A40" t="s">
        <v>769</v>
      </c>
    </row>
    <row r="41" spans="1:5" x14ac:dyDescent="0.25">
      <c r="B41" t="s">
        <v>7</v>
      </c>
      <c r="C41" t="s">
        <v>763</v>
      </c>
      <c r="D41" t="s">
        <v>764</v>
      </c>
    </row>
    <row r="42" spans="1:5" x14ac:dyDescent="0.25">
      <c r="A42" t="s">
        <v>380</v>
      </c>
      <c r="D42" s="141">
        <v>91064</v>
      </c>
      <c r="E42" t="s">
        <v>770</v>
      </c>
    </row>
    <row r="43" spans="1:5" x14ac:dyDescent="0.25">
      <c r="A43" t="s">
        <v>379</v>
      </c>
      <c r="B43">
        <v>4000</v>
      </c>
    </row>
    <row r="44" spans="1:5" x14ac:dyDescent="0.25">
      <c r="A44" t="s">
        <v>387</v>
      </c>
      <c r="B44">
        <v>90400</v>
      </c>
      <c r="D44">
        <v>13000</v>
      </c>
    </row>
    <row r="45" spans="1:5" x14ac:dyDescent="0.25">
      <c r="A45" t="s">
        <v>381</v>
      </c>
      <c r="B45">
        <v>16020</v>
      </c>
      <c r="D45">
        <v>40154</v>
      </c>
      <c r="E45" t="s">
        <v>772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9"/>
  <sheetViews>
    <sheetView topLeftCell="A4" zoomScaleNormal="100" workbookViewId="0">
      <selection activeCell="D43" sqref="D43"/>
    </sheetView>
  </sheetViews>
  <sheetFormatPr defaultRowHeight="15" x14ac:dyDescent="0.25"/>
  <cols>
    <col min="1" max="1" width="10.85546875" bestFit="1" customWidth="1"/>
    <col min="2" max="2" width="14.7109375" bestFit="1" customWidth="1"/>
    <col min="3" max="3" width="20.140625" bestFit="1" customWidth="1"/>
    <col min="4" max="5" width="20.28515625" bestFit="1" customWidth="1"/>
  </cols>
  <sheetData>
    <row r="1" spans="1:4" x14ac:dyDescent="0.25">
      <c r="A1" s="146" t="s">
        <v>762</v>
      </c>
      <c r="B1" s="129"/>
      <c r="C1" s="129"/>
    </row>
    <row r="2" spans="1:4" x14ac:dyDescent="0.25">
      <c r="A2" s="129"/>
      <c r="B2" s="129" t="s">
        <v>7</v>
      </c>
      <c r="C2" s="129" t="s">
        <v>761</v>
      </c>
    </row>
    <row r="3" spans="1:4" x14ac:dyDescent="0.25">
      <c r="A3" s="129" t="s">
        <v>296</v>
      </c>
      <c r="B3" s="142">
        <v>0</v>
      </c>
      <c r="C3" s="142">
        <v>1476000</v>
      </c>
    </row>
    <row r="4" spans="1:4" x14ac:dyDescent="0.25">
      <c r="A4" s="129" t="s">
        <v>53</v>
      </c>
      <c r="B4" s="142">
        <v>0</v>
      </c>
      <c r="C4" s="142">
        <v>0</v>
      </c>
    </row>
    <row r="5" spans="1:4" x14ac:dyDescent="0.25">
      <c r="A5" s="129" t="s">
        <v>339</v>
      </c>
      <c r="B5" s="142">
        <v>863730</v>
      </c>
      <c r="C5" s="142">
        <v>0</v>
      </c>
    </row>
    <row r="6" spans="1:4" x14ac:dyDescent="0.25">
      <c r="A6" s="129" t="s">
        <v>340</v>
      </c>
      <c r="B6" s="142">
        <f>1662+1700*5</f>
        <v>10162</v>
      </c>
      <c r="C6" s="142">
        <v>0</v>
      </c>
    </row>
    <row r="7" spans="1:4" x14ac:dyDescent="0.25">
      <c r="A7" s="143" t="s">
        <v>766</v>
      </c>
      <c r="B7" s="144">
        <f>SUM(B3:B6)</f>
        <v>873892</v>
      </c>
      <c r="C7" s="144"/>
      <c r="D7" s="145"/>
    </row>
    <row r="9" spans="1:4" x14ac:dyDescent="0.25">
      <c r="A9" s="146" t="s">
        <v>765</v>
      </c>
      <c r="B9" s="129"/>
      <c r="C9" s="129"/>
    </row>
    <row r="10" spans="1:4" x14ac:dyDescent="0.25">
      <c r="A10" s="129"/>
      <c r="B10" s="129" t="s">
        <v>7</v>
      </c>
      <c r="C10" s="129" t="s">
        <v>771</v>
      </c>
    </row>
    <row r="11" spans="1:4" x14ac:dyDescent="0.25">
      <c r="A11" s="129" t="s">
        <v>344</v>
      </c>
      <c r="B11" s="142">
        <v>0</v>
      </c>
      <c r="C11" s="142">
        <v>0</v>
      </c>
    </row>
    <row r="12" spans="1:4" x14ac:dyDescent="0.25">
      <c r="A12" s="129" t="s">
        <v>343</v>
      </c>
      <c r="B12" s="142">
        <v>170000</v>
      </c>
      <c r="C12" s="142">
        <v>0</v>
      </c>
    </row>
    <row r="13" spans="1:4" x14ac:dyDescent="0.25">
      <c r="A13" s="129" t="s">
        <v>436</v>
      </c>
      <c r="B13" s="142">
        <f>84*30*5*3</f>
        <v>37800</v>
      </c>
      <c r="C13" s="142">
        <v>0</v>
      </c>
    </row>
    <row r="14" spans="1:4" x14ac:dyDescent="0.25">
      <c r="A14" s="129" t="s">
        <v>437</v>
      </c>
      <c r="B14" s="142">
        <f>6*1000</f>
        <v>6000</v>
      </c>
      <c r="C14" s="142">
        <v>0</v>
      </c>
    </row>
    <row r="15" spans="1:4" x14ac:dyDescent="0.25">
      <c r="A15" s="143" t="s">
        <v>766</v>
      </c>
      <c r="B15" s="144">
        <f>SUM(B11:B14)</f>
        <v>213800</v>
      </c>
      <c r="C15" s="144">
        <f>SUM(C11:C14)</f>
        <v>0</v>
      </c>
      <c r="D15" s="145"/>
    </row>
    <row r="18" spans="1:4" x14ac:dyDescent="0.25">
      <c r="A18" s="146" t="s">
        <v>767</v>
      </c>
      <c r="B18" s="129"/>
      <c r="C18" s="129"/>
    </row>
    <row r="19" spans="1:4" x14ac:dyDescent="0.25">
      <c r="A19" s="129"/>
      <c r="B19" s="129" t="s">
        <v>7</v>
      </c>
      <c r="C19" s="129" t="s">
        <v>771</v>
      </c>
    </row>
    <row r="20" spans="1:4" x14ac:dyDescent="0.25">
      <c r="A20" s="129" t="s">
        <v>302</v>
      </c>
      <c r="B20" s="142">
        <v>0</v>
      </c>
      <c r="C20" s="142">
        <v>0</v>
      </c>
    </row>
    <row r="21" spans="1:4" x14ac:dyDescent="0.25">
      <c r="A21" s="129" t="s">
        <v>300</v>
      </c>
      <c r="B21" s="142">
        <v>4500</v>
      </c>
      <c r="C21" s="142">
        <v>0</v>
      </c>
    </row>
    <row r="22" spans="1:4" x14ac:dyDescent="0.25">
      <c r="A22" s="129" t="s">
        <v>301</v>
      </c>
      <c r="B22" s="142">
        <v>0</v>
      </c>
      <c r="C22" s="142">
        <v>0</v>
      </c>
    </row>
    <row r="23" spans="1:4" x14ac:dyDescent="0.25">
      <c r="A23" s="143" t="s">
        <v>766</v>
      </c>
      <c r="B23" s="144">
        <f>SUM(B19:B22)</f>
        <v>4500</v>
      </c>
      <c r="C23" s="144">
        <f>SUM(C19:C22)</f>
        <v>0</v>
      </c>
      <c r="D23" s="145"/>
    </row>
    <row r="25" spans="1:4" x14ac:dyDescent="0.25">
      <c r="A25" s="146" t="s">
        <v>768</v>
      </c>
      <c r="B25" s="129"/>
      <c r="C25" s="129"/>
    </row>
    <row r="26" spans="1:4" x14ac:dyDescent="0.25">
      <c r="A26" s="129"/>
      <c r="B26" s="129" t="s">
        <v>7</v>
      </c>
      <c r="C26" s="129" t="s">
        <v>771</v>
      </c>
    </row>
    <row r="27" spans="1:4" x14ac:dyDescent="0.25">
      <c r="A27" s="129" t="s">
        <v>351</v>
      </c>
      <c r="B27" s="142">
        <v>0</v>
      </c>
      <c r="C27" s="142">
        <v>0</v>
      </c>
    </row>
    <row r="28" spans="1:4" x14ac:dyDescent="0.25">
      <c r="A28" s="129" t="s">
        <v>350</v>
      </c>
      <c r="B28" s="142">
        <v>0</v>
      </c>
      <c r="C28" s="142">
        <v>122766</v>
      </c>
    </row>
    <row r="29" spans="1:4" x14ac:dyDescent="0.25">
      <c r="A29" s="129" t="s">
        <v>353</v>
      </c>
      <c r="B29" s="142">
        <v>0</v>
      </c>
      <c r="C29" s="142">
        <v>0</v>
      </c>
    </row>
    <row r="30" spans="1:4" x14ac:dyDescent="0.25">
      <c r="A30" s="143" t="s">
        <v>766</v>
      </c>
      <c r="B30" s="144">
        <f>SUM(B26:B29)</f>
        <v>0</v>
      </c>
      <c r="C30" s="144">
        <f>SUM(C26:C29)</f>
        <v>122766</v>
      </c>
      <c r="D30" s="145"/>
    </row>
    <row r="32" spans="1:4" x14ac:dyDescent="0.25">
      <c r="A32" s="146" t="s">
        <v>769</v>
      </c>
      <c r="B32" s="129"/>
      <c r="C32" s="129"/>
    </row>
    <row r="33" spans="1:4" x14ac:dyDescent="0.25">
      <c r="A33" s="129"/>
      <c r="B33" s="129" t="s">
        <v>7</v>
      </c>
      <c r="C33" s="129" t="s">
        <v>771</v>
      </c>
    </row>
    <row r="34" spans="1:4" x14ac:dyDescent="0.25">
      <c r="A34" s="129" t="s">
        <v>363</v>
      </c>
      <c r="B34" s="142">
        <v>0</v>
      </c>
      <c r="C34" s="142">
        <v>0</v>
      </c>
    </row>
    <row r="35" spans="1:4" x14ac:dyDescent="0.25">
      <c r="A35" s="129" t="s">
        <v>362</v>
      </c>
      <c r="B35" s="142">
        <v>0</v>
      </c>
      <c r="C35" s="142">
        <v>426862</v>
      </c>
    </row>
    <row r="36" spans="1:4" x14ac:dyDescent="0.25">
      <c r="A36" s="129" t="s">
        <v>371</v>
      </c>
      <c r="B36" s="142">
        <v>0</v>
      </c>
      <c r="C36" s="142">
        <v>0</v>
      </c>
    </row>
    <row r="37" spans="1:4" x14ac:dyDescent="0.25">
      <c r="A37" s="129" t="s">
        <v>374</v>
      </c>
      <c r="B37" s="142">
        <v>0</v>
      </c>
      <c r="C37" s="142">
        <v>0</v>
      </c>
    </row>
    <row r="38" spans="1:4" x14ac:dyDescent="0.25">
      <c r="A38" s="143" t="s">
        <v>766</v>
      </c>
      <c r="B38" s="144">
        <f>SUM(B34:B37)</f>
        <v>0</v>
      </c>
      <c r="C38" s="144">
        <f>SUM(C34:C37)</f>
        <v>426862</v>
      </c>
      <c r="D38" s="145"/>
    </row>
    <row r="40" spans="1:4" x14ac:dyDescent="0.25">
      <c r="A40" s="146" t="s">
        <v>773</v>
      </c>
      <c r="B40" s="129"/>
      <c r="C40" s="129"/>
    </row>
    <row r="41" spans="1:4" x14ac:dyDescent="0.25">
      <c r="A41" s="129"/>
      <c r="B41" s="129" t="s">
        <v>7</v>
      </c>
      <c r="C41" s="129" t="s">
        <v>771</v>
      </c>
    </row>
    <row r="42" spans="1:4" x14ac:dyDescent="0.25">
      <c r="A42" s="129" t="s">
        <v>380</v>
      </c>
      <c r="B42" s="142"/>
      <c r="C42" s="142">
        <v>91064</v>
      </c>
    </row>
    <row r="43" spans="1:4" x14ac:dyDescent="0.25">
      <c r="A43" s="129" t="s">
        <v>379</v>
      </c>
      <c r="B43" s="142">
        <v>4000</v>
      </c>
      <c r="C43" s="142"/>
    </row>
    <row r="44" spans="1:4" x14ac:dyDescent="0.25">
      <c r="A44" s="129" t="s">
        <v>387</v>
      </c>
      <c r="B44" s="142">
        <v>90400</v>
      </c>
      <c r="C44" s="142">
        <v>13000</v>
      </c>
    </row>
    <row r="45" spans="1:4" x14ac:dyDescent="0.25">
      <c r="A45" s="129" t="s">
        <v>381</v>
      </c>
      <c r="B45" s="142">
        <v>16020</v>
      </c>
      <c r="C45" s="142">
        <v>40154</v>
      </c>
    </row>
    <row r="46" spans="1:4" x14ac:dyDescent="0.25">
      <c r="A46" s="143" t="s">
        <v>766</v>
      </c>
      <c r="B46" s="144">
        <f>SUM(B42:B45)</f>
        <v>110420</v>
      </c>
      <c r="C46" s="144">
        <f>SUM(C42:C45)</f>
        <v>144218</v>
      </c>
      <c r="D46" s="145"/>
    </row>
    <row r="48" spans="1:4" x14ac:dyDescent="0.25">
      <c r="B48" t="s">
        <v>7</v>
      </c>
      <c r="C48" t="s">
        <v>764</v>
      </c>
      <c r="D48" t="s">
        <v>761</v>
      </c>
    </row>
    <row r="49" spans="2:5" ht="18.75" x14ac:dyDescent="0.3">
      <c r="B49" s="136">
        <f>B7+B15+B23+B30+B38+B46</f>
        <v>1202612</v>
      </c>
      <c r="C49" s="136">
        <f>C7+C15+C23+C30+C38+C46</f>
        <v>693846</v>
      </c>
      <c r="D49" s="136">
        <v>1476000</v>
      </c>
      <c r="E49" s="147">
        <f>SUM(B49:D49)</f>
        <v>3372458</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47"/>
  <sheetViews>
    <sheetView zoomScaleNormal="100" workbookViewId="0">
      <selection activeCell="B47" sqref="A36:B47"/>
    </sheetView>
  </sheetViews>
  <sheetFormatPr defaultRowHeight="15" x14ac:dyDescent="0.25"/>
  <cols>
    <col min="1" max="1" width="40.140625" bestFit="1" customWidth="1"/>
    <col min="2" max="2" width="17.85546875" bestFit="1" customWidth="1"/>
    <col min="3" max="3" width="13.7109375" bestFit="1" customWidth="1"/>
  </cols>
  <sheetData>
    <row r="1" spans="1:2" x14ac:dyDescent="0.25">
      <c r="A1" t="s">
        <v>728</v>
      </c>
      <c r="B1" s="124">
        <f>SUM('Rīcības plāns_v_1.1'!X4:X129)</f>
        <v>110958281.66666667</v>
      </c>
    </row>
    <row r="3" spans="1:2" x14ac:dyDescent="0.25">
      <c r="A3" s="129" t="s">
        <v>7</v>
      </c>
      <c r="B3" s="130">
        <f>SUM('Rīcības plāns_v_1.1'!AA4:AA129)</f>
        <v>11166056</v>
      </c>
    </row>
    <row r="4" spans="1:2" x14ac:dyDescent="0.25">
      <c r="A4" s="129" t="s">
        <v>12</v>
      </c>
      <c r="B4" s="130">
        <f>SUM('Rīcības plāns_v_1.1'!AB4:AB129)</f>
        <v>10669464</v>
      </c>
    </row>
    <row r="5" spans="1:2" x14ac:dyDescent="0.25">
      <c r="A5" s="129" t="s">
        <v>761</v>
      </c>
      <c r="B5" s="130">
        <f>SUM('Rīcības plāns_v_1.1'!AC4:AC129)</f>
        <v>6793000</v>
      </c>
    </row>
    <row r="6" spans="1:2" x14ac:dyDescent="0.25">
      <c r="A6" s="129" t="s">
        <v>774</v>
      </c>
      <c r="B6" s="130">
        <f>B1-B3-B4-B5</f>
        <v>82329761.666666672</v>
      </c>
    </row>
    <row r="9" spans="1:2" x14ac:dyDescent="0.25">
      <c r="A9" t="s">
        <v>285</v>
      </c>
      <c r="B9" s="128">
        <f>SUMIF('Rīcības plāns_v_1.1'!B:B,A9,'Rīcības plāns_v_1.1'!X:X)</f>
        <v>1119000</v>
      </c>
    </row>
    <row r="10" spans="1:2" x14ac:dyDescent="0.25">
      <c r="A10" t="s">
        <v>287</v>
      </c>
      <c r="B10" s="128">
        <f>SUMIF('Rīcības plāns_v_1.1'!B:B,A10,'Rīcības plāns_v_1.1'!X:X)</f>
        <v>48500</v>
      </c>
    </row>
    <row r="11" spans="1:2" x14ac:dyDescent="0.25">
      <c r="A11" t="s">
        <v>420</v>
      </c>
      <c r="B11" s="128">
        <f>SUMIF('Rīcības plāns_v_1.1'!B:B,A11,'Rīcības plāns_v_1.1'!X:X)</f>
        <v>15000</v>
      </c>
    </row>
    <row r="12" spans="1:2" x14ac:dyDescent="0.25">
      <c r="A12" t="s">
        <v>284</v>
      </c>
      <c r="B12" s="128">
        <f>SUMIF('Rīcības plāns_v_1.1'!B:B,A12,'Rīcības plāns_v_1.1'!X:X)</f>
        <v>1434773</v>
      </c>
    </row>
    <row r="13" spans="1:2" x14ac:dyDescent="0.25">
      <c r="A13" t="s">
        <v>286</v>
      </c>
      <c r="B13" s="128">
        <f>SUMIF('Rīcības plāns_v_1.1'!B:B,A13,'Rīcības plāns_v_1.1'!X:X)</f>
        <v>15893773.66666667</v>
      </c>
    </row>
    <row r="14" spans="1:2" x14ac:dyDescent="0.25">
      <c r="A14" t="s">
        <v>288</v>
      </c>
      <c r="B14" s="128">
        <f>SUMIF('Rīcības plāns_v_1.1'!B:B,A14,'Rīcības plāns_v_1.1'!X:X)</f>
        <v>92066944</v>
      </c>
    </row>
    <row r="15" spans="1:2" x14ac:dyDescent="0.25">
      <c r="A15" t="s">
        <v>421</v>
      </c>
      <c r="B15" s="128">
        <f>SUMIF('Rīcības plāns_v_1.1'!B:B,A15,'Rīcības plāns_v_1.1'!X:X)</f>
        <v>380291</v>
      </c>
    </row>
    <row r="17" spans="1:3" x14ac:dyDescent="0.25">
      <c r="A17" s="170" t="s">
        <v>741</v>
      </c>
      <c r="B17" s="170"/>
    </row>
    <row r="18" spans="1:3" x14ac:dyDescent="0.25">
      <c r="A18" t="s">
        <v>729</v>
      </c>
      <c r="B18" s="124">
        <f>B9</f>
        <v>1119000</v>
      </c>
    </row>
    <row r="19" spans="1:3" x14ac:dyDescent="0.25">
      <c r="A19" t="s">
        <v>730</v>
      </c>
      <c r="B19" s="124">
        <f>B10</f>
        <v>48500</v>
      </c>
    </row>
    <row r="20" spans="1:3" x14ac:dyDescent="0.25">
      <c r="A20" t="s">
        <v>731</v>
      </c>
      <c r="B20" s="124">
        <f>B11+B15</f>
        <v>395291</v>
      </c>
    </row>
    <row r="21" spans="1:3" x14ac:dyDescent="0.25">
      <c r="A21" t="s">
        <v>732</v>
      </c>
      <c r="B21" s="124">
        <f>B12</f>
        <v>1434773</v>
      </c>
    </row>
    <row r="22" spans="1:3" x14ac:dyDescent="0.25">
      <c r="A22" t="s">
        <v>733</v>
      </c>
      <c r="B22" s="124">
        <f>B13</f>
        <v>15893773.66666667</v>
      </c>
    </row>
    <row r="23" spans="1:3" x14ac:dyDescent="0.25">
      <c r="A23" t="s">
        <v>734</v>
      </c>
      <c r="B23" s="124">
        <f>B14</f>
        <v>92066944</v>
      </c>
    </row>
    <row r="25" spans="1:3" x14ac:dyDescent="0.25">
      <c r="A25" s="170" t="s">
        <v>735</v>
      </c>
      <c r="B25" s="170"/>
    </row>
    <row r="26" spans="1:3" x14ac:dyDescent="0.25">
      <c r="A26" t="s">
        <v>736</v>
      </c>
      <c r="B26" s="124">
        <v>25953182</v>
      </c>
    </row>
    <row r="27" spans="1:3" x14ac:dyDescent="0.25">
      <c r="A27" t="s">
        <v>737</v>
      </c>
      <c r="B27" s="124">
        <v>18497334</v>
      </c>
    </row>
    <row r="28" spans="1:3" x14ac:dyDescent="0.25">
      <c r="A28" t="s">
        <v>738</v>
      </c>
      <c r="B28" s="124">
        <v>15000000</v>
      </c>
    </row>
    <row r="29" spans="1:3" x14ac:dyDescent="0.25">
      <c r="A29" t="s">
        <v>739</v>
      </c>
      <c r="B29" s="124">
        <f>3249000+8545000+1614000</f>
        <v>13408000</v>
      </c>
      <c r="C29" t="s">
        <v>742</v>
      </c>
    </row>
    <row r="30" spans="1:3" x14ac:dyDescent="0.25">
      <c r="A30" t="s">
        <v>740</v>
      </c>
      <c r="B30" s="124">
        <v>11873000</v>
      </c>
      <c r="C30" t="s">
        <v>742</v>
      </c>
    </row>
    <row r="31" spans="1:3" x14ac:dyDescent="0.25">
      <c r="A31" t="s">
        <v>165</v>
      </c>
      <c r="B31" s="124">
        <v>7968082</v>
      </c>
    </row>
    <row r="32" spans="1:3" x14ac:dyDescent="0.25">
      <c r="A32" t="s">
        <v>743</v>
      </c>
      <c r="B32" s="124">
        <f>B23-SUM(B26:B31)</f>
        <v>-632654</v>
      </c>
      <c r="C32" t="s">
        <v>744</v>
      </c>
    </row>
    <row r="36" spans="1:2" x14ac:dyDescent="0.25">
      <c r="A36" t="s">
        <v>729</v>
      </c>
      <c r="B36" s="124">
        <v>1509000</v>
      </c>
    </row>
    <row r="37" spans="1:2" x14ac:dyDescent="0.25">
      <c r="A37" t="s">
        <v>730</v>
      </c>
      <c r="B37" s="124">
        <v>48500</v>
      </c>
    </row>
    <row r="38" spans="1:2" x14ac:dyDescent="0.25">
      <c r="A38" t="s">
        <v>731</v>
      </c>
      <c r="B38" s="124">
        <v>395291</v>
      </c>
    </row>
    <row r="39" spans="1:2" x14ac:dyDescent="0.25">
      <c r="A39" t="s">
        <v>732</v>
      </c>
      <c r="B39" s="124">
        <v>1714503</v>
      </c>
    </row>
    <row r="40" spans="1:2" x14ac:dyDescent="0.25">
      <c r="A40" t="s">
        <v>733</v>
      </c>
      <c r="B40" s="124">
        <v>16079674.66666667</v>
      </c>
    </row>
    <row r="41" spans="1:2" x14ac:dyDescent="0.25">
      <c r="A41" s="131" t="s">
        <v>736</v>
      </c>
      <c r="B41" s="132">
        <v>25953182</v>
      </c>
    </row>
    <row r="42" spans="1:2" x14ac:dyDescent="0.25">
      <c r="A42" s="131" t="s">
        <v>737</v>
      </c>
      <c r="B42" s="132">
        <v>18497334</v>
      </c>
    </row>
    <row r="43" spans="1:2" x14ac:dyDescent="0.25">
      <c r="A43" s="131" t="s">
        <v>738</v>
      </c>
      <c r="B43" s="132">
        <v>15000000</v>
      </c>
    </row>
    <row r="44" spans="1:2" x14ac:dyDescent="0.25">
      <c r="A44" s="131" t="s">
        <v>739</v>
      </c>
      <c r="B44" s="132">
        <v>13408000</v>
      </c>
    </row>
    <row r="45" spans="1:2" x14ac:dyDescent="0.25">
      <c r="A45" s="131" t="s">
        <v>740</v>
      </c>
      <c r="B45" s="132">
        <v>11873000</v>
      </c>
    </row>
    <row r="46" spans="1:2" x14ac:dyDescent="0.25">
      <c r="A46" s="131" t="s">
        <v>165</v>
      </c>
      <c r="B46" s="132">
        <v>7968082</v>
      </c>
    </row>
    <row r="47" spans="1:2" x14ac:dyDescent="0.25">
      <c r="A47" s="131" t="s">
        <v>743</v>
      </c>
      <c r="B47" s="132">
        <v>12364846</v>
      </c>
    </row>
  </sheetData>
  <mergeCells count="2">
    <mergeCell ref="A17:B17"/>
    <mergeCell ref="A25:B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8"/>
  <sheetViews>
    <sheetView workbookViewId="0">
      <selection activeCell="E35" sqref="E35"/>
    </sheetView>
  </sheetViews>
  <sheetFormatPr defaultRowHeight="15" x14ac:dyDescent="0.25"/>
  <cols>
    <col min="1" max="1" width="20.140625" bestFit="1" customWidth="1"/>
    <col min="2" max="2" width="14.42578125" bestFit="1" customWidth="1"/>
    <col min="3" max="4" width="15.42578125" bestFit="1" customWidth="1"/>
    <col min="5" max="5" width="14.7109375" bestFit="1" customWidth="1"/>
    <col min="6" max="7" width="15.42578125" bestFit="1" customWidth="1"/>
    <col min="8" max="8" width="14.42578125" bestFit="1" customWidth="1"/>
  </cols>
  <sheetData>
    <row r="1" spans="1:8" ht="75" x14ac:dyDescent="0.25">
      <c r="A1" t="s">
        <v>662</v>
      </c>
      <c r="B1" s="1" t="s">
        <v>277</v>
      </c>
      <c r="C1" s="1" t="s">
        <v>278</v>
      </c>
      <c r="D1" s="1" t="s">
        <v>279</v>
      </c>
      <c r="E1" s="1" t="s">
        <v>280</v>
      </c>
      <c r="F1" s="1" t="s">
        <v>281</v>
      </c>
      <c r="G1" s="1" t="s">
        <v>282</v>
      </c>
      <c r="H1" s="1" t="s">
        <v>283</v>
      </c>
    </row>
    <row r="2" spans="1:8" x14ac:dyDescent="0.25">
      <c r="A2" t="s">
        <v>748</v>
      </c>
      <c r="B2" s="124">
        <f>SUMIF('Rīcības plāns_v_1.1'!$A$4:$A$129,B1,'Rīcības plāns_v_1.1'!$X$4:$X$129)</f>
        <v>1182500</v>
      </c>
      <c r="C2" s="124">
        <f>SUMIF('Rīcības plāns_v_1.1'!$A$4:$A$129,C1,'Rīcības plāns_v_1.1'!$X$4:$X$129)</f>
        <v>6732000</v>
      </c>
      <c r="D2" s="124">
        <f>SUMIF('Rīcības plāns_v_1.1'!$A$4:$A$129,D1,'Rīcības plāns_v_1.1'!$X$4:$X$129)</f>
        <v>8972191</v>
      </c>
      <c r="E2" s="124">
        <f>SUMIF('Rīcības plāns_v_1.1'!$A$4:$A$129,E1,'Rīcības plāns_v_1.1'!$X$4:$X$129)</f>
        <v>9483694</v>
      </c>
      <c r="F2" s="124">
        <f>SUMIF('Rīcības plāns_v_1.1'!$A$4:$A$129,F1,'Rīcības plāns_v_1.1'!$X$4:$X$129)</f>
        <v>57181455.666666672</v>
      </c>
      <c r="G2" s="124">
        <f>SUMIF('Rīcības plāns_v_1.1'!$A$4:$A$129,G1,'Rīcības plāns_v_1.1'!$X$4:$X$129)</f>
        <v>26274203</v>
      </c>
      <c r="H2" s="124">
        <f>SUMIF('Rīcības plāns_v_1.1'!$A$4:$A$129,H1,'Rīcības plāns_v_1.1'!$X$4:$X$129)</f>
        <v>1132238</v>
      </c>
    </row>
    <row r="3" spans="1:8" x14ac:dyDescent="0.25">
      <c r="A3" t="s">
        <v>749</v>
      </c>
      <c r="B3" s="127">
        <f>B2/'Finansējuma kopskats'!$B$1</f>
        <v>1.0657158548583026E-2</v>
      </c>
      <c r="C3" s="127">
        <f>C2/'Finansējuma kopskats'!$B$1</f>
        <v>6.0671451457979649E-2</v>
      </c>
      <c r="D3" s="127">
        <f>D2/'Finansējuma kopskats'!$B$1</f>
        <v>8.086094039337817E-2</v>
      </c>
      <c r="E3" s="127">
        <f>E2/'Finansējuma kopskats'!$B$1</f>
        <v>8.547080810507024E-2</v>
      </c>
      <c r="F3" s="127">
        <f>F2/'Finansējuma kopskats'!$B$1</f>
        <v>0.5153419357957193</v>
      </c>
      <c r="G3" s="127">
        <f>G2/'Finansējuma kopskats'!$B$1</f>
        <v>0.23679352821027974</v>
      </c>
      <c r="H3" s="127">
        <f>H2/'Finansējuma kopskats'!$B$1</f>
        <v>1.0204177488989894E-2</v>
      </c>
    </row>
    <row r="4" spans="1:8" x14ac:dyDescent="0.25">
      <c r="B4">
        <v>1.6</v>
      </c>
      <c r="C4">
        <v>11.9</v>
      </c>
      <c r="D4">
        <v>16.5</v>
      </c>
      <c r="E4">
        <v>9.6999999999999993</v>
      </c>
      <c r="F4">
        <v>57.7</v>
      </c>
      <c r="G4">
        <v>26.3</v>
      </c>
      <c r="H4">
        <v>1.1000000000000001</v>
      </c>
    </row>
    <row r="7" spans="1:8" x14ac:dyDescent="0.25">
      <c r="A7" t="s">
        <v>662</v>
      </c>
      <c r="B7" t="s">
        <v>775</v>
      </c>
      <c r="C7" t="s">
        <v>776</v>
      </c>
      <c r="D7" t="s">
        <v>777</v>
      </c>
      <c r="E7" t="s">
        <v>778</v>
      </c>
      <c r="F7" t="s">
        <v>779</v>
      </c>
      <c r="G7" t="s">
        <v>780</v>
      </c>
      <c r="H7" t="s">
        <v>781</v>
      </c>
    </row>
    <row r="8" spans="1:8" x14ac:dyDescent="0.25">
      <c r="B8">
        <v>1.6</v>
      </c>
      <c r="C8">
        <v>11.9</v>
      </c>
      <c r="D8">
        <v>16.5</v>
      </c>
      <c r="E8">
        <v>9.6999999999999993</v>
      </c>
      <c r="F8">
        <v>57.7</v>
      </c>
      <c r="G8">
        <v>26.3</v>
      </c>
      <c r="H8">
        <v>1.1000000000000001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24"/>
  <sheetViews>
    <sheetView zoomScale="80" zoomScaleNormal="80" workbookViewId="0">
      <selection activeCell="D21" sqref="D21"/>
    </sheetView>
  </sheetViews>
  <sheetFormatPr defaultRowHeight="15" x14ac:dyDescent="0.25"/>
  <cols>
    <col min="1" max="1" width="40.140625" bestFit="1" customWidth="1"/>
    <col min="2" max="2" width="16.28515625" bestFit="1" customWidth="1"/>
    <col min="3" max="3" width="11.5703125" customWidth="1"/>
    <col min="4" max="4" width="24.140625" bestFit="1" customWidth="1"/>
    <col min="5" max="5" width="44.42578125" bestFit="1" customWidth="1"/>
    <col min="6" max="6" width="16.7109375" bestFit="1" customWidth="1"/>
    <col min="8" max="8" width="16.28515625" bestFit="1" customWidth="1"/>
  </cols>
  <sheetData>
    <row r="1" spans="1:8" x14ac:dyDescent="0.25">
      <c r="A1" t="s">
        <v>729</v>
      </c>
      <c r="B1" s="128">
        <v>1536000</v>
      </c>
      <c r="E1" t="s">
        <v>729</v>
      </c>
      <c r="F1" s="124">
        <v>1509000</v>
      </c>
    </row>
    <row r="2" spans="1:8" x14ac:dyDescent="0.25">
      <c r="A2" t="s">
        <v>730</v>
      </c>
      <c r="B2" s="128">
        <v>48500</v>
      </c>
      <c r="E2" t="s">
        <v>730</v>
      </c>
      <c r="F2" s="124">
        <v>48500</v>
      </c>
    </row>
    <row r="3" spans="1:8" x14ac:dyDescent="0.25">
      <c r="A3" t="s">
        <v>731</v>
      </c>
      <c r="B3" s="128">
        <v>395291</v>
      </c>
      <c r="E3" t="s">
        <v>731</v>
      </c>
      <c r="F3" s="124">
        <v>395291</v>
      </c>
    </row>
    <row r="4" spans="1:8" x14ac:dyDescent="0.25">
      <c r="A4" t="s">
        <v>732</v>
      </c>
      <c r="B4" s="128">
        <v>1726503</v>
      </c>
      <c r="E4" t="s">
        <v>732</v>
      </c>
      <c r="F4" s="124">
        <v>1714503</v>
      </c>
    </row>
    <row r="5" spans="1:8" x14ac:dyDescent="0.25">
      <c r="A5" t="s">
        <v>733</v>
      </c>
      <c r="B5" s="128">
        <v>16074674.66666667</v>
      </c>
      <c r="E5" t="s">
        <v>733</v>
      </c>
      <c r="F5" s="124">
        <v>16079674.66666667</v>
      </c>
    </row>
    <row r="6" spans="1:8" x14ac:dyDescent="0.25">
      <c r="A6" s="131" t="s">
        <v>736</v>
      </c>
      <c r="B6" s="133">
        <v>25953182</v>
      </c>
      <c r="E6" s="131" t="s">
        <v>736</v>
      </c>
      <c r="F6" s="132">
        <v>25953182</v>
      </c>
    </row>
    <row r="7" spans="1:8" x14ac:dyDescent="0.25">
      <c r="A7" s="131" t="s">
        <v>745</v>
      </c>
      <c r="B7" s="132">
        <v>25281000</v>
      </c>
      <c r="E7" s="131" t="s">
        <v>745</v>
      </c>
      <c r="F7" s="132">
        <v>25281000</v>
      </c>
    </row>
    <row r="8" spans="1:8" x14ac:dyDescent="0.25">
      <c r="A8" s="131" t="s">
        <v>737</v>
      </c>
      <c r="B8" s="133">
        <v>18497334</v>
      </c>
      <c r="E8" s="131" t="s">
        <v>743</v>
      </c>
      <c r="F8" s="132">
        <v>20332928</v>
      </c>
    </row>
    <row r="9" spans="1:8" x14ac:dyDescent="0.25">
      <c r="A9" s="131" t="s">
        <v>738</v>
      </c>
      <c r="B9" s="133">
        <v>15000000</v>
      </c>
      <c r="E9" s="131" t="s">
        <v>737</v>
      </c>
      <c r="F9" s="132">
        <v>18497334</v>
      </c>
    </row>
    <row r="10" spans="1:8" x14ac:dyDescent="0.25">
      <c r="A10" s="131" t="s">
        <v>743</v>
      </c>
      <c r="B10" s="132">
        <f ca="1">SUM(B10:B10)</f>
        <v>20332928</v>
      </c>
      <c r="E10" s="131" t="s">
        <v>738</v>
      </c>
      <c r="F10" s="132">
        <v>15000000</v>
      </c>
    </row>
    <row r="11" spans="1:8" x14ac:dyDescent="0.25">
      <c r="H11" s="148"/>
    </row>
    <row r="15" spans="1:8" x14ac:dyDescent="0.25">
      <c r="B15" t="s">
        <v>746</v>
      </c>
    </row>
    <row r="16" spans="1:8" x14ac:dyDescent="0.25">
      <c r="A16" t="s">
        <v>729</v>
      </c>
      <c r="B16" s="149">
        <v>1.5</v>
      </c>
      <c r="C16" s="124"/>
    </row>
    <row r="17" spans="1:3" x14ac:dyDescent="0.25">
      <c r="A17" t="s">
        <v>747</v>
      </c>
      <c r="B17" s="149">
        <v>0.5</v>
      </c>
      <c r="C17" s="124"/>
    </row>
    <row r="18" spans="1:3" x14ac:dyDescent="0.25">
      <c r="A18" t="s">
        <v>732</v>
      </c>
      <c r="B18" s="149">
        <v>1.7</v>
      </c>
      <c r="C18" s="124"/>
    </row>
    <row r="19" spans="1:3" x14ac:dyDescent="0.25">
      <c r="A19" t="s">
        <v>733</v>
      </c>
      <c r="B19" s="149">
        <v>16.100000000000001</v>
      </c>
      <c r="C19" s="124"/>
    </row>
    <row r="20" spans="1:3" x14ac:dyDescent="0.25">
      <c r="A20" s="131" t="s">
        <v>736</v>
      </c>
      <c r="B20" s="150">
        <v>25.9</v>
      </c>
      <c r="C20" s="124"/>
    </row>
    <row r="21" spans="1:3" x14ac:dyDescent="0.25">
      <c r="A21" s="131" t="s">
        <v>745</v>
      </c>
      <c r="B21" s="151">
        <v>25.3</v>
      </c>
      <c r="C21" s="124"/>
    </row>
    <row r="22" spans="1:3" x14ac:dyDescent="0.25">
      <c r="A22" s="131" t="s">
        <v>737</v>
      </c>
      <c r="B22" s="150">
        <v>18.5</v>
      </c>
      <c r="C22" s="124"/>
    </row>
    <row r="23" spans="1:3" x14ac:dyDescent="0.25">
      <c r="A23" s="131" t="s">
        <v>738</v>
      </c>
      <c r="B23" s="150">
        <v>15</v>
      </c>
      <c r="C23" s="124"/>
    </row>
    <row r="24" spans="1:3" x14ac:dyDescent="0.25">
      <c r="A24" s="131" t="s">
        <v>743</v>
      </c>
      <c r="B24" s="151">
        <v>20.3</v>
      </c>
      <c r="C24" s="124"/>
    </row>
  </sheetData>
  <sortState xmlns:xlrd2="http://schemas.microsoft.com/office/spreadsheetml/2017/richdata2" ref="E6:F10">
    <sortCondition descending="1" ref="F6:F10"/>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J61"/>
  <sheetViews>
    <sheetView zoomScale="85" zoomScaleNormal="85" workbookViewId="0">
      <selection activeCell="E5" sqref="E5"/>
    </sheetView>
  </sheetViews>
  <sheetFormatPr defaultRowHeight="15" x14ac:dyDescent="0.25"/>
  <cols>
    <col min="1" max="1" width="5.7109375" style="35" customWidth="1"/>
    <col min="2" max="2" width="95.7109375" style="35" customWidth="1"/>
    <col min="3" max="7" width="10.7109375" style="62" customWidth="1"/>
    <col min="10" max="10" width="10.7109375" bestFit="1" customWidth="1"/>
  </cols>
  <sheetData>
    <row r="1" spans="1:10" s="19" customFormat="1" ht="35.1" customHeight="1" x14ac:dyDescent="0.25">
      <c r="A1" s="64" t="s">
        <v>203</v>
      </c>
      <c r="B1" s="65" t="s">
        <v>204</v>
      </c>
      <c r="C1" s="66" t="s">
        <v>191</v>
      </c>
      <c r="D1" s="67">
        <v>2017</v>
      </c>
      <c r="E1" s="67">
        <v>2020</v>
      </c>
      <c r="F1" s="172" t="s">
        <v>241</v>
      </c>
      <c r="G1" s="173"/>
    </row>
    <row r="2" spans="1:10" s="20" customFormat="1" ht="18" customHeight="1" thickBot="1" x14ac:dyDescent="0.3">
      <c r="A2" s="174" t="s">
        <v>705</v>
      </c>
      <c r="B2" s="174"/>
      <c r="C2" s="174"/>
      <c r="D2" s="174"/>
      <c r="E2" s="174"/>
      <c r="F2" s="174"/>
      <c r="G2" s="174"/>
      <c r="H2" s="19"/>
    </row>
    <row r="3" spans="1:10" ht="24" customHeight="1" thickBot="1" x14ac:dyDescent="0.3">
      <c r="A3" s="29" t="s">
        <v>205</v>
      </c>
      <c r="B3" s="126" t="s">
        <v>253</v>
      </c>
      <c r="C3" s="23">
        <v>9.4799999999999995E-2</v>
      </c>
      <c r="D3" s="25">
        <v>0.1</v>
      </c>
      <c r="E3" s="25">
        <v>0.12</v>
      </c>
      <c r="F3" s="27">
        <f t="shared" ref="F3:F4" si="0">D3-C3</f>
        <v>5.2000000000000102E-3</v>
      </c>
      <c r="G3" s="27">
        <f t="shared" ref="G3:G4" si="1">E3-C3</f>
        <v>2.52E-2</v>
      </c>
      <c r="H3" s="19"/>
      <c r="I3" s="20"/>
      <c r="J3" s="20"/>
    </row>
    <row r="4" spans="1:10" ht="24" customHeight="1" thickBot="1" x14ac:dyDescent="0.3">
      <c r="A4" s="29" t="s">
        <v>206</v>
      </c>
      <c r="B4" s="30" t="s">
        <v>208</v>
      </c>
      <c r="C4" s="23">
        <v>0.11360000000000001</v>
      </c>
      <c r="D4" s="25">
        <v>0.12</v>
      </c>
      <c r="E4" s="25">
        <v>0.14000000000000001</v>
      </c>
      <c r="F4" s="27">
        <f t="shared" si="0"/>
        <v>6.399999999999989E-3</v>
      </c>
      <c r="G4" s="27">
        <f t="shared" si="1"/>
        <v>2.6400000000000007E-2</v>
      </c>
      <c r="H4" s="19"/>
      <c r="I4" s="20"/>
      <c r="J4" s="20"/>
    </row>
    <row r="5" spans="1:10" ht="12" customHeight="1" thickBot="1" x14ac:dyDescent="0.3">
      <c r="A5" s="21" t="s">
        <v>207</v>
      </c>
      <c r="B5" s="28" t="s">
        <v>840</v>
      </c>
      <c r="C5" s="23">
        <v>0.315</v>
      </c>
      <c r="D5" s="24" t="s">
        <v>193</v>
      </c>
      <c r="E5" s="25">
        <v>0.35</v>
      </c>
      <c r="F5" s="26" t="s">
        <v>193</v>
      </c>
      <c r="G5" s="27">
        <f>E5-C5</f>
        <v>3.4999999999999976E-2</v>
      </c>
      <c r="H5" s="19"/>
      <c r="I5" s="20"/>
      <c r="J5" s="20"/>
    </row>
    <row r="6" spans="1:10" ht="12" customHeight="1" thickBot="1" x14ac:dyDescent="0.3">
      <c r="A6" s="21" t="s">
        <v>82</v>
      </c>
      <c r="B6" s="22" t="s">
        <v>192</v>
      </c>
      <c r="C6" s="23">
        <v>0.28399999999999997</v>
      </c>
      <c r="D6" s="24" t="s">
        <v>193</v>
      </c>
      <c r="E6" s="25">
        <v>0.33</v>
      </c>
      <c r="F6" s="26" t="s">
        <v>193</v>
      </c>
      <c r="G6" s="27">
        <f>E6-C6</f>
        <v>4.6000000000000041E-2</v>
      </c>
      <c r="H6" s="19"/>
      <c r="I6" s="20"/>
      <c r="J6" s="20"/>
    </row>
    <row r="7" spans="1:10" ht="12" customHeight="1" x14ac:dyDescent="0.25">
      <c r="A7" s="29" t="s">
        <v>114</v>
      </c>
      <c r="B7" s="28" t="s">
        <v>254</v>
      </c>
      <c r="C7" s="23">
        <v>2.5999999999999999E-2</v>
      </c>
      <c r="D7" s="31">
        <v>0.04</v>
      </c>
      <c r="E7" s="31">
        <v>0.06</v>
      </c>
      <c r="F7" s="27">
        <f>D7-C7</f>
        <v>1.4000000000000002E-2</v>
      </c>
      <c r="G7" s="27">
        <f>E7-C7</f>
        <v>3.4000000000000002E-2</v>
      </c>
      <c r="H7" s="19"/>
      <c r="I7" s="20"/>
      <c r="J7" s="20"/>
    </row>
    <row r="8" spans="1:10" s="32" customFormat="1" ht="18" customHeight="1" thickBot="1" x14ac:dyDescent="0.3">
      <c r="A8" s="175" t="s">
        <v>706</v>
      </c>
      <c r="B8" s="176"/>
      <c r="C8" s="176"/>
      <c r="D8" s="176"/>
      <c r="E8" s="176"/>
      <c r="F8" s="176"/>
      <c r="G8" s="177"/>
      <c r="H8" s="19"/>
    </row>
    <row r="9" spans="1:10" s="32" customFormat="1" ht="18" customHeight="1" thickBot="1" x14ac:dyDescent="0.3">
      <c r="A9" s="21" t="s">
        <v>205</v>
      </c>
      <c r="B9" s="28" t="s">
        <v>195</v>
      </c>
      <c r="C9" s="36" t="s">
        <v>138</v>
      </c>
      <c r="D9" s="34" t="s">
        <v>138</v>
      </c>
      <c r="E9" s="34" t="s">
        <v>138</v>
      </c>
      <c r="F9" s="27" t="s">
        <v>193</v>
      </c>
      <c r="G9" s="27" t="s">
        <v>193</v>
      </c>
      <c r="H9" s="19"/>
    </row>
    <row r="10" spans="1:10" s="35" customFormat="1" ht="16.5" thickBot="1" x14ac:dyDescent="0.3">
      <c r="A10" s="21" t="s">
        <v>206</v>
      </c>
      <c r="B10" s="30" t="s">
        <v>209</v>
      </c>
      <c r="C10" s="33">
        <v>0.85</v>
      </c>
      <c r="D10" s="34">
        <v>0.87</v>
      </c>
      <c r="E10" s="34">
        <v>0.9</v>
      </c>
      <c r="F10" s="27">
        <f>D10-C10</f>
        <v>2.0000000000000018E-2</v>
      </c>
      <c r="G10" s="27">
        <f>E10-C10</f>
        <v>5.0000000000000044E-2</v>
      </c>
      <c r="H10" s="19"/>
    </row>
    <row r="11" spans="1:10" s="35" customFormat="1" ht="16.5" thickBot="1" x14ac:dyDescent="0.3">
      <c r="A11" s="29" t="s">
        <v>207</v>
      </c>
      <c r="B11" s="30" t="s">
        <v>210</v>
      </c>
      <c r="C11" s="36">
        <v>0.20699999999999999</v>
      </c>
      <c r="D11" s="34">
        <v>0.23</v>
      </c>
      <c r="E11" s="34">
        <v>0.26</v>
      </c>
      <c r="F11" s="27">
        <f>D11-C11</f>
        <v>2.300000000000002E-2</v>
      </c>
      <c r="G11" s="27">
        <f>E11-C11</f>
        <v>5.3000000000000019E-2</v>
      </c>
      <c r="H11" s="19"/>
    </row>
    <row r="12" spans="1:10" s="35" customFormat="1" ht="23.25" thickBot="1" x14ac:dyDescent="0.3">
      <c r="A12" s="29" t="s">
        <v>82</v>
      </c>
      <c r="B12" s="30" t="s">
        <v>211</v>
      </c>
      <c r="C12" s="33">
        <v>0.97</v>
      </c>
      <c r="D12" s="34">
        <v>0.98</v>
      </c>
      <c r="E12" s="34">
        <v>0.99</v>
      </c>
      <c r="F12" s="27">
        <f>D12-C12</f>
        <v>1.0000000000000009E-2</v>
      </c>
      <c r="G12" s="27">
        <f>E12-C12</f>
        <v>2.0000000000000018E-2</v>
      </c>
      <c r="H12" s="19"/>
    </row>
    <row r="13" spans="1:10" s="35" customFormat="1" ht="23.25" thickBot="1" x14ac:dyDescent="0.3">
      <c r="A13" s="29" t="s">
        <v>114</v>
      </c>
      <c r="B13" s="30" t="s">
        <v>212</v>
      </c>
      <c r="C13" s="33">
        <v>0.56999999999999995</v>
      </c>
      <c r="D13" s="34">
        <v>0.61</v>
      </c>
      <c r="E13" s="34">
        <v>0.65</v>
      </c>
      <c r="F13" s="27">
        <f>D13-C13</f>
        <v>4.0000000000000036E-2</v>
      </c>
      <c r="G13" s="27">
        <f t="shared" ref="G13:G15" si="2">E13-C13</f>
        <v>8.0000000000000071E-2</v>
      </c>
      <c r="H13" s="19"/>
    </row>
    <row r="14" spans="1:10" s="35" customFormat="1" ht="23.25" thickBot="1" x14ac:dyDescent="0.3">
      <c r="A14" s="29" t="s">
        <v>109</v>
      </c>
      <c r="B14" s="30" t="s">
        <v>255</v>
      </c>
      <c r="C14" s="33">
        <v>0.33</v>
      </c>
      <c r="D14" s="34" t="s">
        <v>193</v>
      </c>
      <c r="E14" s="34">
        <v>1</v>
      </c>
      <c r="F14" s="27" t="s">
        <v>193</v>
      </c>
      <c r="G14" s="27">
        <f t="shared" si="2"/>
        <v>0.66999999999999993</v>
      </c>
      <c r="H14" s="19"/>
    </row>
    <row r="15" spans="1:10" s="35" customFormat="1" ht="15.75" x14ac:dyDescent="0.25">
      <c r="A15" s="161" t="s">
        <v>113</v>
      </c>
      <c r="B15" s="30" t="s">
        <v>198</v>
      </c>
      <c r="C15" s="33">
        <v>0.75</v>
      </c>
      <c r="D15" s="34">
        <v>0.85</v>
      </c>
      <c r="E15" s="34">
        <v>0.95</v>
      </c>
      <c r="F15" s="27">
        <f>D15-C15</f>
        <v>9.9999999999999978E-2</v>
      </c>
      <c r="G15" s="27">
        <f t="shared" si="2"/>
        <v>0.19999999999999996</v>
      </c>
      <c r="H15" s="19"/>
    </row>
    <row r="16" spans="1:10" s="37" customFormat="1" ht="18" customHeight="1" thickBot="1" x14ac:dyDescent="0.3">
      <c r="A16" s="175" t="s">
        <v>707</v>
      </c>
      <c r="B16" s="176"/>
      <c r="C16" s="176"/>
      <c r="D16" s="176"/>
      <c r="E16" s="176"/>
      <c r="F16" s="176"/>
      <c r="G16" s="177"/>
      <c r="H16" s="19"/>
    </row>
    <row r="17" spans="1:8" s="35" customFormat="1" ht="16.5" thickBot="1" x14ac:dyDescent="0.3">
      <c r="A17" s="21" t="s">
        <v>205</v>
      </c>
      <c r="B17" s="28" t="s">
        <v>194</v>
      </c>
      <c r="C17" s="33">
        <v>0.17</v>
      </c>
      <c r="D17" s="34">
        <v>0.18</v>
      </c>
      <c r="E17" s="34">
        <v>0.2</v>
      </c>
      <c r="F17" s="27">
        <f>D17-C17</f>
        <v>9.9999999999999811E-3</v>
      </c>
      <c r="G17" s="27">
        <f>E17-C17</f>
        <v>0.03</v>
      </c>
      <c r="H17" s="19"/>
    </row>
    <row r="18" spans="1:8" s="35" customFormat="1" ht="16.5" thickBot="1" x14ac:dyDescent="0.3">
      <c r="A18" s="29" t="s">
        <v>206</v>
      </c>
      <c r="B18" s="28" t="s">
        <v>256</v>
      </c>
      <c r="C18" s="36">
        <v>0.77900000000000003</v>
      </c>
      <c r="D18" s="33">
        <v>0.8</v>
      </c>
      <c r="E18" s="33">
        <v>0.82</v>
      </c>
      <c r="F18" s="27">
        <f>D18-C18</f>
        <v>2.1000000000000019E-2</v>
      </c>
      <c r="G18" s="27">
        <f>E18-C18</f>
        <v>4.0999999999999925E-2</v>
      </c>
      <c r="H18" s="19"/>
    </row>
    <row r="19" spans="1:8" s="35" customFormat="1" ht="16.5" thickBot="1" x14ac:dyDescent="0.3">
      <c r="A19" s="29" t="s">
        <v>207</v>
      </c>
      <c r="B19" s="28" t="s">
        <v>257</v>
      </c>
      <c r="C19" s="33">
        <v>0.75</v>
      </c>
      <c r="D19" s="34">
        <v>0.8</v>
      </c>
      <c r="E19" s="34">
        <v>0.85</v>
      </c>
      <c r="F19" s="27">
        <f>D19-C19</f>
        <v>5.0000000000000044E-2</v>
      </c>
      <c r="G19" s="27">
        <f>E19-C19</f>
        <v>9.9999999999999978E-2</v>
      </c>
      <c r="H19" s="19"/>
    </row>
    <row r="20" spans="1:8" s="35" customFormat="1" ht="15.75" x14ac:dyDescent="0.25">
      <c r="A20" s="161" t="s">
        <v>82</v>
      </c>
      <c r="B20" s="28" t="s">
        <v>258</v>
      </c>
      <c r="C20" s="33">
        <v>0.1</v>
      </c>
      <c r="D20" s="33">
        <v>0.2</v>
      </c>
      <c r="E20" s="33">
        <v>0.3</v>
      </c>
      <c r="F20" s="27">
        <f>D20-C20</f>
        <v>0.1</v>
      </c>
      <c r="G20" s="27">
        <f>E20-C20</f>
        <v>0.19999999999999998</v>
      </c>
      <c r="H20" s="19"/>
    </row>
    <row r="21" spans="1:8" s="37" customFormat="1" ht="18" customHeight="1" thickBot="1" x14ac:dyDescent="0.3">
      <c r="A21" s="175" t="s">
        <v>708</v>
      </c>
      <c r="B21" s="176"/>
      <c r="C21" s="176"/>
      <c r="D21" s="176"/>
      <c r="E21" s="176"/>
      <c r="F21" s="176"/>
      <c r="G21" s="177"/>
      <c r="H21" s="19"/>
    </row>
    <row r="22" spans="1:8" s="35" customFormat="1" ht="16.5" thickBot="1" x14ac:dyDescent="0.3">
      <c r="A22" s="21" t="s">
        <v>205</v>
      </c>
      <c r="B22" s="30" t="s">
        <v>259</v>
      </c>
      <c r="C22" s="36">
        <v>0.97199999999999998</v>
      </c>
      <c r="D22" s="38" t="s">
        <v>193</v>
      </c>
      <c r="E22" s="34">
        <v>0.98</v>
      </c>
      <c r="F22" s="27" t="s">
        <v>193</v>
      </c>
      <c r="G22" s="27">
        <f>E22-C22</f>
        <v>8.0000000000000071E-3</v>
      </c>
      <c r="H22" s="19"/>
    </row>
    <row r="23" spans="1:8" s="35" customFormat="1" ht="16.5" thickBot="1" x14ac:dyDescent="0.3">
      <c r="A23" s="21" t="s">
        <v>206</v>
      </c>
      <c r="B23" s="30" t="s">
        <v>260</v>
      </c>
      <c r="C23" s="36">
        <v>0.997</v>
      </c>
      <c r="D23" s="36" t="s">
        <v>193</v>
      </c>
      <c r="E23" s="36" t="s">
        <v>139</v>
      </c>
      <c r="F23" s="27" t="s">
        <v>193</v>
      </c>
      <c r="G23" s="27" t="s">
        <v>193</v>
      </c>
      <c r="H23" s="19"/>
    </row>
    <row r="24" spans="1:8" s="35" customFormat="1" ht="24" customHeight="1" thickBot="1" x14ac:dyDescent="0.3">
      <c r="A24" s="29" t="s">
        <v>207</v>
      </c>
      <c r="B24" s="30" t="s">
        <v>261</v>
      </c>
      <c r="C24" s="39" t="s">
        <v>262</v>
      </c>
      <c r="D24" s="39" t="s">
        <v>263</v>
      </c>
      <c r="E24" s="39" t="s">
        <v>264</v>
      </c>
      <c r="F24" s="40" t="s">
        <v>193</v>
      </c>
      <c r="G24" s="40" t="s">
        <v>193</v>
      </c>
      <c r="H24" s="19"/>
    </row>
    <row r="25" spans="1:8" s="35" customFormat="1" ht="48" customHeight="1" thickBot="1" x14ac:dyDescent="0.3">
      <c r="A25" s="29" t="s">
        <v>82</v>
      </c>
      <c r="B25" s="30" t="s">
        <v>265</v>
      </c>
      <c r="C25" s="74" t="s">
        <v>727</v>
      </c>
      <c r="D25" s="39" t="s">
        <v>266</v>
      </c>
      <c r="E25" s="39" t="s">
        <v>267</v>
      </c>
      <c r="F25" s="40" t="s">
        <v>193</v>
      </c>
      <c r="G25" s="40" t="s">
        <v>193</v>
      </c>
      <c r="H25" s="19"/>
    </row>
    <row r="26" spans="1:8" s="35" customFormat="1" ht="16.5" thickBot="1" x14ac:dyDescent="0.3">
      <c r="A26" s="29" t="s">
        <v>114</v>
      </c>
      <c r="B26" s="30" t="s">
        <v>750</v>
      </c>
      <c r="C26" s="47">
        <v>8</v>
      </c>
      <c r="D26" s="47">
        <v>11</v>
      </c>
      <c r="E26" s="47">
        <v>15</v>
      </c>
      <c r="F26" s="68">
        <f>(D26-C26)/C26</f>
        <v>0.375</v>
      </c>
      <c r="G26" s="68">
        <f>(E26-C26)/C26</f>
        <v>0.875</v>
      </c>
      <c r="H26" s="19"/>
    </row>
    <row r="27" spans="1:8" s="35" customFormat="1" ht="16.5" thickBot="1" x14ac:dyDescent="0.3">
      <c r="A27" s="41" t="s">
        <v>109</v>
      </c>
      <c r="B27" s="42" t="s">
        <v>197</v>
      </c>
      <c r="C27" s="43">
        <v>5.0999999999999997E-2</v>
      </c>
      <c r="D27" s="34">
        <v>0.06</v>
      </c>
      <c r="E27" s="34">
        <v>0.1</v>
      </c>
      <c r="F27" s="27">
        <f>D27-C27</f>
        <v>9.0000000000000011E-3</v>
      </c>
      <c r="G27" s="27">
        <f>E27-C27</f>
        <v>4.9000000000000009E-2</v>
      </c>
      <c r="H27" s="19"/>
    </row>
    <row r="28" spans="1:8" s="35" customFormat="1" ht="23.25" thickBot="1" x14ac:dyDescent="0.3">
      <c r="A28" s="41" t="s">
        <v>113</v>
      </c>
      <c r="B28" s="42" t="s">
        <v>213</v>
      </c>
      <c r="C28" s="34">
        <v>0.91</v>
      </c>
      <c r="D28" s="44">
        <v>0.93</v>
      </c>
      <c r="E28" s="34">
        <v>0.95</v>
      </c>
      <c r="F28" s="27">
        <f t="shared" ref="F28:F29" si="3">D28-C28</f>
        <v>2.0000000000000018E-2</v>
      </c>
      <c r="G28" s="27">
        <f t="shared" ref="G28:G29" si="4">E28-C28</f>
        <v>3.9999999999999925E-2</v>
      </c>
      <c r="H28" s="19"/>
    </row>
    <row r="29" spans="1:8" s="35" customFormat="1" ht="23.25" thickBot="1" x14ac:dyDescent="0.3">
      <c r="A29" s="41" t="s">
        <v>215</v>
      </c>
      <c r="B29" s="42" t="s">
        <v>214</v>
      </c>
      <c r="C29" s="34">
        <v>0.79</v>
      </c>
      <c r="D29" s="44">
        <v>0.82</v>
      </c>
      <c r="E29" s="34">
        <v>0.85</v>
      </c>
      <c r="F29" s="27">
        <f t="shared" si="3"/>
        <v>2.9999999999999916E-2</v>
      </c>
      <c r="G29" s="27">
        <f t="shared" si="4"/>
        <v>5.9999999999999942E-2</v>
      </c>
      <c r="H29" s="19"/>
    </row>
    <row r="30" spans="1:8" s="35" customFormat="1" ht="16.5" thickBot="1" x14ac:dyDescent="0.3">
      <c r="A30" s="41" t="s">
        <v>217</v>
      </c>
      <c r="B30" s="42" t="s">
        <v>216</v>
      </c>
      <c r="C30" s="45">
        <v>4.8</v>
      </c>
      <c r="D30" s="46">
        <v>4</v>
      </c>
      <c r="E30" s="47">
        <v>3</v>
      </c>
      <c r="F30" s="69">
        <f>(D30-C30)/C30</f>
        <v>-0.16666666666666663</v>
      </c>
      <c r="G30" s="69">
        <f>(E30-C30)/C30</f>
        <v>-0.375</v>
      </c>
      <c r="H30" s="19"/>
    </row>
    <row r="31" spans="1:8" s="35" customFormat="1" ht="15.75" x14ac:dyDescent="0.25">
      <c r="A31" s="41" t="s">
        <v>219</v>
      </c>
      <c r="B31" s="42" t="s">
        <v>218</v>
      </c>
      <c r="C31" s="34">
        <v>0.5</v>
      </c>
      <c r="D31" s="44">
        <v>0.5</v>
      </c>
      <c r="E31" s="34">
        <v>0.7</v>
      </c>
      <c r="F31" s="27">
        <f>D31-C31</f>
        <v>0</v>
      </c>
      <c r="G31" s="27">
        <f>E31-C31</f>
        <v>0.19999999999999996</v>
      </c>
      <c r="H31" s="19"/>
    </row>
    <row r="32" spans="1:8" s="35" customFormat="1" ht="15.75" x14ac:dyDescent="0.25">
      <c r="A32" s="48" t="s">
        <v>268</v>
      </c>
      <c r="B32" s="42" t="s">
        <v>202</v>
      </c>
      <c r="C32" s="34">
        <v>0.15</v>
      </c>
      <c r="D32" s="44">
        <v>0.13</v>
      </c>
      <c r="E32" s="34">
        <v>0.1</v>
      </c>
      <c r="F32" s="49">
        <f>D32-C32</f>
        <v>-1.999999999999999E-2</v>
      </c>
      <c r="G32" s="50">
        <f>E32-C32</f>
        <v>-4.9999999999999989E-2</v>
      </c>
      <c r="H32" s="19"/>
    </row>
    <row r="33" spans="1:8" s="37" customFormat="1" ht="18" customHeight="1" x14ac:dyDescent="0.25">
      <c r="A33" s="178" t="s">
        <v>709</v>
      </c>
      <c r="B33" s="179"/>
      <c r="C33" s="179"/>
      <c r="D33" s="179"/>
      <c r="E33" s="179"/>
      <c r="F33" s="179"/>
      <c r="G33" s="180"/>
      <c r="H33" s="19"/>
    </row>
    <row r="34" spans="1:8" s="35" customFormat="1" ht="15.75" x14ac:dyDescent="0.25">
      <c r="A34" s="29" t="s">
        <v>205</v>
      </c>
      <c r="B34" s="30" t="s">
        <v>220</v>
      </c>
      <c r="C34" s="33">
        <v>0.92</v>
      </c>
      <c r="D34" s="33">
        <v>0.94</v>
      </c>
      <c r="E34" s="33">
        <v>0.96</v>
      </c>
      <c r="F34" s="51">
        <f>D34-C34</f>
        <v>1.9999999999999907E-2</v>
      </c>
      <c r="G34" s="52">
        <f>E34-C34</f>
        <v>3.9999999999999925E-2</v>
      </c>
      <c r="H34" s="19"/>
    </row>
    <row r="35" spans="1:8" s="35" customFormat="1" ht="15.75" x14ac:dyDescent="0.25">
      <c r="A35" s="29" t="s">
        <v>206</v>
      </c>
      <c r="B35" s="30" t="s">
        <v>646</v>
      </c>
      <c r="C35" s="134">
        <v>6754</v>
      </c>
      <c r="D35" s="135">
        <v>6850</v>
      </c>
      <c r="E35" s="135">
        <v>7000</v>
      </c>
      <c r="F35" s="70">
        <f>(D35-C35)/C35</f>
        <v>1.4213799230085875E-2</v>
      </c>
      <c r="G35" s="71">
        <f>(E35-C35)/C35</f>
        <v>3.6422860527095056E-2</v>
      </c>
      <c r="H35" s="19"/>
    </row>
    <row r="36" spans="1:8" s="35" customFormat="1" ht="15.75" x14ac:dyDescent="0.25">
      <c r="A36" s="29" t="s">
        <v>207</v>
      </c>
      <c r="B36" s="30" t="s">
        <v>647</v>
      </c>
      <c r="C36" s="134">
        <v>3844</v>
      </c>
      <c r="D36" s="134">
        <v>3880</v>
      </c>
      <c r="E36" s="134">
        <v>3950</v>
      </c>
      <c r="F36" s="70">
        <f t="shared" ref="F36:F38" si="5">(D36-C36)/C36</f>
        <v>9.3652445369406864E-3</v>
      </c>
      <c r="G36" s="71">
        <f t="shared" ref="G36:G38" si="6">(E36-C36)/C36</f>
        <v>2.7575442247658687E-2</v>
      </c>
      <c r="H36" s="19"/>
    </row>
    <row r="37" spans="1:8" s="35" customFormat="1" ht="15.75" x14ac:dyDescent="0.25">
      <c r="A37" s="29" t="s">
        <v>82</v>
      </c>
      <c r="B37" s="30" t="s">
        <v>199</v>
      </c>
      <c r="C37" s="134">
        <v>1628</v>
      </c>
      <c r="D37" s="134">
        <v>1650</v>
      </c>
      <c r="E37" s="134">
        <v>1680</v>
      </c>
      <c r="F37" s="70">
        <f t="shared" si="5"/>
        <v>1.3513513513513514E-2</v>
      </c>
      <c r="G37" s="71">
        <f t="shared" si="6"/>
        <v>3.1941031941031942E-2</v>
      </c>
      <c r="H37" s="19"/>
    </row>
    <row r="38" spans="1:8" s="35" customFormat="1" ht="15.75" x14ac:dyDescent="0.25">
      <c r="A38" s="29" t="s">
        <v>114</v>
      </c>
      <c r="B38" s="30" t="s">
        <v>200</v>
      </c>
      <c r="C38" s="134">
        <v>1072</v>
      </c>
      <c r="D38" s="134">
        <v>1100</v>
      </c>
      <c r="E38" s="134">
        <v>1140</v>
      </c>
      <c r="F38" s="70">
        <f t="shared" si="5"/>
        <v>2.6119402985074626E-2</v>
      </c>
      <c r="G38" s="71">
        <f t="shared" si="6"/>
        <v>6.3432835820895525E-2</v>
      </c>
      <c r="H38" s="19"/>
    </row>
    <row r="39" spans="1:8" s="35" customFormat="1" ht="15.75" x14ac:dyDescent="0.25">
      <c r="A39" s="48" t="s">
        <v>109</v>
      </c>
      <c r="B39" s="54" t="s">
        <v>201</v>
      </c>
      <c r="C39" s="53">
        <v>210</v>
      </c>
      <c r="D39" s="53">
        <v>220</v>
      </c>
      <c r="E39" s="53">
        <v>230</v>
      </c>
      <c r="F39" s="70">
        <f>(D39-C39)/C39</f>
        <v>4.7619047619047616E-2</v>
      </c>
      <c r="G39" s="71">
        <f>(E39-C39)/C39</f>
        <v>9.5238095238095233E-2</v>
      </c>
      <c r="H39" s="19"/>
    </row>
    <row r="40" spans="1:8" s="37" customFormat="1" ht="18" customHeight="1" x14ac:dyDescent="0.25">
      <c r="A40" s="178" t="s">
        <v>710</v>
      </c>
      <c r="B40" s="179"/>
      <c r="C40" s="179"/>
      <c r="D40" s="179"/>
      <c r="E40" s="179"/>
      <c r="F40" s="179"/>
      <c r="G40" s="180"/>
      <c r="H40" s="19"/>
    </row>
    <row r="41" spans="1:8" s="35" customFormat="1" ht="15.75" x14ac:dyDescent="0.25">
      <c r="A41" s="48" t="s">
        <v>205</v>
      </c>
      <c r="B41" s="54" t="s">
        <v>269</v>
      </c>
      <c r="C41" s="55" t="s">
        <v>224</v>
      </c>
      <c r="D41" s="56" t="s">
        <v>141</v>
      </c>
      <c r="E41" s="55" t="s">
        <v>142</v>
      </c>
      <c r="F41" s="57" t="s">
        <v>225</v>
      </c>
      <c r="G41" s="58" t="s">
        <v>226</v>
      </c>
      <c r="H41" s="19"/>
    </row>
    <row r="42" spans="1:8" s="35" customFormat="1" ht="15.75" x14ac:dyDescent="0.25">
      <c r="A42" s="48" t="s">
        <v>206</v>
      </c>
      <c r="B42" s="54" t="s">
        <v>227</v>
      </c>
      <c r="C42" s="47">
        <v>786</v>
      </c>
      <c r="D42" s="46" t="s">
        <v>193</v>
      </c>
      <c r="E42" s="134">
        <v>1327</v>
      </c>
      <c r="F42" s="70" t="s">
        <v>193</v>
      </c>
      <c r="G42" s="71">
        <f>(E42-C42)/C42</f>
        <v>0.68829516539440205</v>
      </c>
      <c r="H42" s="19"/>
    </row>
    <row r="43" spans="1:8" s="35" customFormat="1" ht="15.75" x14ac:dyDescent="0.25">
      <c r="A43" s="48" t="s">
        <v>207</v>
      </c>
      <c r="B43" s="54" t="s">
        <v>228</v>
      </c>
      <c r="C43" s="47">
        <v>745</v>
      </c>
      <c r="D43" s="46" t="s">
        <v>193</v>
      </c>
      <c r="E43" s="134">
        <v>1020</v>
      </c>
      <c r="F43" s="70" t="s">
        <v>193</v>
      </c>
      <c r="G43" s="71">
        <f>(E43-C43)/C43</f>
        <v>0.36912751677852351</v>
      </c>
      <c r="H43" s="19"/>
    </row>
    <row r="44" spans="1:8" s="35" customFormat="1" ht="15.75" x14ac:dyDescent="0.25">
      <c r="A44" s="48" t="s">
        <v>82</v>
      </c>
      <c r="B44" s="54" t="s">
        <v>229</v>
      </c>
      <c r="C44" s="47" t="s">
        <v>196</v>
      </c>
      <c r="D44" s="46" t="s">
        <v>193</v>
      </c>
      <c r="E44" s="47" t="s">
        <v>270</v>
      </c>
      <c r="F44" s="51" t="s">
        <v>193</v>
      </c>
      <c r="G44" s="51" t="s">
        <v>193</v>
      </c>
      <c r="H44" s="19"/>
    </row>
    <row r="45" spans="1:8" s="35" customFormat="1" ht="15.75" x14ac:dyDescent="0.25">
      <c r="A45" s="48" t="s">
        <v>114</v>
      </c>
      <c r="B45" s="54" t="s">
        <v>230</v>
      </c>
      <c r="C45" s="47" t="s">
        <v>196</v>
      </c>
      <c r="D45" s="46" t="s">
        <v>193</v>
      </c>
      <c r="E45" s="47" t="s">
        <v>242</v>
      </c>
      <c r="F45" s="51" t="s">
        <v>193</v>
      </c>
      <c r="G45" s="51" t="s">
        <v>193</v>
      </c>
      <c r="H45" s="19"/>
    </row>
    <row r="46" spans="1:8" s="35" customFormat="1" ht="15.75" x14ac:dyDescent="0.25">
      <c r="A46" s="48" t="s">
        <v>109</v>
      </c>
      <c r="B46" s="54" t="s">
        <v>271</v>
      </c>
      <c r="C46" s="47">
        <v>100</v>
      </c>
      <c r="D46" s="46">
        <v>115</v>
      </c>
      <c r="E46" s="47">
        <v>130</v>
      </c>
      <c r="F46" s="70">
        <f>(D46-C46)/C46</f>
        <v>0.15</v>
      </c>
      <c r="G46" s="70">
        <f>(E46-C46)/C46</f>
        <v>0.3</v>
      </c>
      <c r="H46" s="19"/>
    </row>
    <row r="47" spans="1:8" s="37" customFormat="1" ht="18" customHeight="1" x14ac:dyDescent="0.25">
      <c r="A47" s="178" t="s">
        <v>711</v>
      </c>
      <c r="B47" s="179"/>
      <c r="C47" s="179"/>
      <c r="D47" s="179"/>
      <c r="E47" s="179"/>
      <c r="F47" s="179"/>
      <c r="G47" s="180"/>
      <c r="H47" s="19"/>
    </row>
    <row r="48" spans="1:8" s="35" customFormat="1" ht="15.75" x14ac:dyDescent="0.25">
      <c r="A48" s="48" t="s">
        <v>205</v>
      </c>
      <c r="B48" s="54" t="s">
        <v>272</v>
      </c>
      <c r="C48" s="33">
        <v>0.72</v>
      </c>
      <c r="D48" s="33">
        <v>0.75</v>
      </c>
      <c r="E48" s="33">
        <v>0.8</v>
      </c>
      <c r="F48" s="51">
        <f>D48-C48</f>
        <v>3.0000000000000027E-2</v>
      </c>
      <c r="G48" s="52">
        <f>E48-C48</f>
        <v>8.0000000000000071E-2</v>
      </c>
      <c r="H48" s="19"/>
    </row>
    <row r="49" spans="1:8" s="35" customFormat="1" ht="15.75" x14ac:dyDescent="0.25">
      <c r="A49" s="48" t="s">
        <v>206</v>
      </c>
      <c r="B49" s="54" t="s">
        <v>231</v>
      </c>
      <c r="C49" s="36">
        <v>0.26300000000000001</v>
      </c>
      <c r="D49" s="33">
        <v>0.3</v>
      </c>
      <c r="E49" s="33">
        <v>0.32</v>
      </c>
      <c r="F49" s="51">
        <f>D49-C49</f>
        <v>3.6999999999999977E-2</v>
      </c>
      <c r="G49" s="52">
        <f>E49-C49</f>
        <v>5.6999999999999995E-2</v>
      </c>
      <c r="H49" s="19"/>
    </row>
    <row r="50" spans="1:8" s="35" customFormat="1" ht="15.75" x14ac:dyDescent="0.25">
      <c r="A50" s="48" t="s">
        <v>207</v>
      </c>
      <c r="B50" s="54" t="s">
        <v>232</v>
      </c>
      <c r="C50" s="47">
        <v>860</v>
      </c>
      <c r="D50" s="46" t="s">
        <v>193</v>
      </c>
      <c r="E50" s="134">
        <v>1200</v>
      </c>
      <c r="F50" s="70" t="s">
        <v>193</v>
      </c>
      <c r="G50" s="71">
        <f>(E50-C50)/C50</f>
        <v>0.39534883720930231</v>
      </c>
      <c r="H50" s="19"/>
    </row>
    <row r="51" spans="1:8" s="35" customFormat="1" ht="15.75" x14ac:dyDescent="0.25">
      <c r="A51" s="48" t="s">
        <v>82</v>
      </c>
      <c r="B51" s="54" t="s">
        <v>233</v>
      </c>
      <c r="C51" s="36">
        <v>0.61799999999999999</v>
      </c>
      <c r="D51" s="33">
        <v>0.64</v>
      </c>
      <c r="E51" s="33">
        <v>0.7</v>
      </c>
      <c r="F51" s="51">
        <f>D51-C51</f>
        <v>2.200000000000002E-2</v>
      </c>
      <c r="G51" s="51">
        <f>E51-C51</f>
        <v>8.1999999999999962E-2</v>
      </c>
      <c r="H51" s="19"/>
    </row>
    <row r="52" spans="1:8" s="35" customFormat="1" ht="12" customHeight="1" x14ac:dyDescent="0.25">
      <c r="A52" s="48" t="s">
        <v>114</v>
      </c>
      <c r="B52" s="54" t="s">
        <v>234</v>
      </c>
      <c r="C52" s="36">
        <v>0.38200000000000001</v>
      </c>
      <c r="D52" s="33">
        <v>0.41</v>
      </c>
      <c r="E52" s="33">
        <v>0.45</v>
      </c>
      <c r="F52" s="51">
        <f>D52-C52</f>
        <v>2.7999999999999969E-2</v>
      </c>
      <c r="G52" s="51">
        <f>E52-C52</f>
        <v>6.8000000000000005E-2</v>
      </c>
      <c r="H52" s="19"/>
    </row>
    <row r="53" spans="1:8" s="35" customFormat="1" ht="15.75" x14ac:dyDescent="0.25">
      <c r="A53" s="48" t="s">
        <v>109</v>
      </c>
      <c r="B53" s="54" t="s">
        <v>235</v>
      </c>
      <c r="C53" s="47">
        <v>130</v>
      </c>
      <c r="D53" s="46" t="s">
        <v>193</v>
      </c>
      <c r="E53" s="47" t="s">
        <v>140</v>
      </c>
      <c r="F53" s="59" t="s">
        <v>193</v>
      </c>
      <c r="G53" s="59" t="s">
        <v>193</v>
      </c>
      <c r="H53" s="19"/>
    </row>
    <row r="54" spans="1:8" s="37" customFormat="1" ht="18" customHeight="1" x14ac:dyDescent="0.25">
      <c r="A54" s="178" t="s">
        <v>712</v>
      </c>
      <c r="B54" s="179"/>
      <c r="C54" s="179"/>
      <c r="D54" s="179"/>
      <c r="E54" s="179"/>
      <c r="F54" s="179"/>
      <c r="G54" s="180"/>
      <c r="H54" s="19"/>
    </row>
    <row r="55" spans="1:8" s="35" customFormat="1" ht="15.75" x14ac:dyDescent="0.25">
      <c r="A55" s="29" t="s">
        <v>205</v>
      </c>
      <c r="B55" s="30" t="s">
        <v>221</v>
      </c>
      <c r="C55" s="36">
        <v>0.64500000000000002</v>
      </c>
      <c r="D55" s="33">
        <v>0.67</v>
      </c>
      <c r="E55" s="33">
        <v>0.7</v>
      </c>
      <c r="F55" s="51">
        <f>D55-C55</f>
        <v>2.5000000000000022E-2</v>
      </c>
      <c r="G55" s="52">
        <f>E55-C55</f>
        <v>5.4999999999999938E-2</v>
      </c>
      <c r="H55" s="19"/>
    </row>
    <row r="56" spans="1:8" s="35" customFormat="1" ht="15.75" x14ac:dyDescent="0.25">
      <c r="A56" s="48" t="s">
        <v>206</v>
      </c>
      <c r="B56" s="42" t="s">
        <v>222</v>
      </c>
      <c r="C56" s="33">
        <v>0.35</v>
      </c>
      <c r="D56" s="33">
        <v>0.4</v>
      </c>
      <c r="E56" s="33">
        <v>0.45</v>
      </c>
      <c r="F56" s="51">
        <f>D56-C56</f>
        <v>5.0000000000000044E-2</v>
      </c>
      <c r="G56" s="52">
        <f>E56-D56</f>
        <v>4.9999999999999989E-2</v>
      </c>
      <c r="H56" s="19"/>
    </row>
    <row r="57" spans="1:8" s="35" customFormat="1" ht="15.75" x14ac:dyDescent="0.25">
      <c r="A57" s="48" t="s">
        <v>207</v>
      </c>
      <c r="B57" s="42" t="s">
        <v>223</v>
      </c>
      <c r="C57" s="134">
        <v>1650</v>
      </c>
      <c r="D57" s="46" t="s">
        <v>193</v>
      </c>
      <c r="E57" s="47" t="s">
        <v>140</v>
      </c>
      <c r="F57" s="51" t="s">
        <v>193</v>
      </c>
      <c r="G57" s="52" t="s">
        <v>193</v>
      </c>
      <c r="H57" s="19"/>
    </row>
    <row r="58" spans="1:8" s="35" customFormat="1" ht="12" x14ac:dyDescent="0.2"/>
    <row r="59" spans="1:8" x14ac:dyDescent="0.25">
      <c r="B59" s="60" t="s">
        <v>236</v>
      </c>
      <c r="C59" s="35"/>
      <c r="D59" s="35"/>
      <c r="E59" s="181" t="s">
        <v>237</v>
      </c>
      <c r="F59" s="181"/>
      <c r="G59" s="181"/>
    </row>
    <row r="60" spans="1:8" x14ac:dyDescent="0.25">
      <c r="B60" s="61" t="s">
        <v>238</v>
      </c>
      <c r="E60" s="63"/>
      <c r="F60" s="171" t="s">
        <v>239</v>
      </c>
      <c r="G60" s="171"/>
    </row>
    <row r="61" spans="1:8" x14ac:dyDescent="0.25">
      <c r="E61" s="72"/>
      <c r="F61" s="171" t="s">
        <v>240</v>
      </c>
      <c r="G61" s="171"/>
    </row>
  </sheetData>
  <mergeCells count="12">
    <mergeCell ref="F61:G61"/>
    <mergeCell ref="F1:G1"/>
    <mergeCell ref="A2:G2"/>
    <mergeCell ref="A8:G8"/>
    <mergeCell ref="A16:G16"/>
    <mergeCell ref="A21:G21"/>
    <mergeCell ref="F60:G60"/>
    <mergeCell ref="A33:G33"/>
    <mergeCell ref="A54:G54"/>
    <mergeCell ref="A40:G40"/>
    <mergeCell ref="A47:G47"/>
    <mergeCell ref="E59:G59"/>
  </mergeCells>
  <pageMargins left="0.25" right="0.25" top="0.75" bottom="0.75" header="0.3" footer="0.3"/>
  <pageSetup paperSize="9" scale="63"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33"/>
  <sheetViews>
    <sheetView showGridLines="0" topLeftCell="A4" workbookViewId="0">
      <selection activeCell="B7" sqref="B7:C7"/>
    </sheetView>
  </sheetViews>
  <sheetFormatPr defaultRowHeight="15" x14ac:dyDescent="0.25"/>
  <cols>
    <col min="1" max="1" width="10.7109375" customWidth="1"/>
    <col min="2" max="2" width="40.7109375" customWidth="1"/>
    <col min="3" max="3" width="60.7109375" customWidth="1"/>
  </cols>
  <sheetData>
    <row r="1" spans="1:3" ht="30.75" customHeight="1" thickBot="1" x14ac:dyDescent="0.3">
      <c r="A1" s="182" t="s">
        <v>715</v>
      </c>
      <c r="B1" s="182"/>
      <c r="C1" s="182"/>
    </row>
    <row r="2" spans="1:3" x14ac:dyDescent="0.25">
      <c r="A2" s="117" t="s">
        <v>714</v>
      </c>
      <c r="B2" s="183" t="s">
        <v>236</v>
      </c>
      <c r="C2" s="184"/>
    </row>
    <row r="3" spans="1:3" ht="45.75" customHeight="1" x14ac:dyDescent="0.25">
      <c r="A3" s="120">
        <v>1</v>
      </c>
      <c r="B3" s="185" t="s">
        <v>716</v>
      </c>
      <c r="C3" s="186"/>
    </row>
    <row r="4" spans="1:3" ht="42.75" customHeight="1" x14ac:dyDescent="0.25">
      <c r="A4" s="120">
        <v>2</v>
      </c>
      <c r="B4" s="185" t="s">
        <v>717</v>
      </c>
      <c r="C4" s="186"/>
    </row>
    <row r="5" spans="1:3" ht="49.5" customHeight="1" x14ac:dyDescent="0.25">
      <c r="A5" s="120">
        <v>3</v>
      </c>
      <c r="B5" s="185" t="s">
        <v>815</v>
      </c>
      <c r="C5" s="186"/>
    </row>
    <row r="6" spans="1:3" ht="49.5" customHeight="1" x14ac:dyDescent="0.25">
      <c r="A6" s="120">
        <v>4</v>
      </c>
      <c r="B6" s="185" t="s">
        <v>816</v>
      </c>
      <c r="C6" s="186"/>
    </row>
    <row r="7" spans="1:3" ht="48.75" customHeight="1" x14ac:dyDescent="0.25">
      <c r="A7" s="120">
        <v>5</v>
      </c>
      <c r="B7" s="185" t="s">
        <v>718</v>
      </c>
      <c r="C7" s="186"/>
    </row>
    <row r="8" spans="1:3" ht="72.75" customHeight="1" x14ac:dyDescent="0.25">
      <c r="A8" s="120">
        <v>6</v>
      </c>
      <c r="B8" s="185" t="s">
        <v>719</v>
      </c>
      <c r="C8" s="186"/>
    </row>
    <row r="9" spans="1:3" ht="43.5" customHeight="1" x14ac:dyDescent="0.25">
      <c r="A9" s="120">
        <v>7</v>
      </c>
      <c r="B9" s="185" t="s">
        <v>720</v>
      </c>
      <c r="C9" s="186"/>
    </row>
    <row r="10" spans="1:3" s="1" customFormat="1" ht="28.15" customHeight="1" x14ac:dyDescent="0.25">
      <c r="A10"/>
      <c r="B10"/>
      <c r="C10"/>
    </row>
    <row r="11" spans="1:3" ht="30.75" customHeight="1" thickBot="1" x14ac:dyDescent="0.3">
      <c r="A11" s="182" t="s">
        <v>721</v>
      </c>
      <c r="B11" s="182"/>
      <c r="C11" s="182"/>
    </row>
    <row r="12" spans="1:3" ht="24" x14ac:dyDescent="0.25">
      <c r="A12" s="117" t="s">
        <v>659</v>
      </c>
      <c r="B12" s="118" t="s">
        <v>660</v>
      </c>
      <c r="C12" s="119" t="s">
        <v>661</v>
      </c>
    </row>
    <row r="13" spans="1:3" x14ac:dyDescent="0.25">
      <c r="A13" s="120">
        <v>1</v>
      </c>
      <c r="B13" s="121" t="s">
        <v>662</v>
      </c>
      <c r="C13" s="121" t="s">
        <v>663</v>
      </c>
    </row>
    <row r="14" spans="1:3" ht="24" x14ac:dyDescent="0.25">
      <c r="A14" s="120">
        <v>2</v>
      </c>
      <c r="B14" s="121" t="s">
        <v>664</v>
      </c>
      <c r="C14" s="121" t="s">
        <v>665</v>
      </c>
    </row>
    <row r="15" spans="1:3" x14ac:dyDescent="0.25">
      <c r="A15" s="120">
        <v>3</v>
      </c>
      <c r="B15" s="121" t="s">
        <v>666</v>
      </c>
      <c r="C15" s="121" t="s">
        <v>667</v>
      </c>
    </row>
    <row r="16" spans="1:3" x14ac:dyDescent="0.25">
      <c r="A16" s="120">
        <v>4</v>
      </c>
      <c r="B16" s="121" t="s">
        <v>668</v>
      </c>
      <c r="C16" s="121" t="s">
        <v>669</v>
      </c>
    </row>
    <row r="17" spans="1:3" x14ac:dyDescent="0.25">
      <c r="A17" s="120">
        <v>5</v>
      </c>
      <c r="B17" s="121" t="s">
        <v>666</v>
      </c>
      <c r="C17" s="121" t="s">
        <v>670</v>
      </c>
    </row>
    <row r="18" spans="1:3" ht="24" x14ac:dyDescent="0.25">
      <c r="A18" s="120">
        <v>6</v>
      </c>
      <c r="B18" s="121" t="s">
        <v>671</v>
      </c>
      <c r="C18" s="121" t="s">
        <v>672</v>
      </c>
    </row>
    <row r="19" spans="1:3" ht="24" x14ac:dyDescent="0.25">
      <c r="A19" s="120">
        <v>7</v>
      </c>
      <c r="B19" s="121" t="s">
        <v>673</v>
      </c>
      <c r="C19" s="121" t="s">
        <v>674</v>
      </c>
    </row>
    <row r="20" spans="1:3" ht="24" x14ac:dyDescent="0.25">
      <c r="A20" s="120">
        <v>8</v>
      </c>
      <c r="B20" s="121" t="s">
        <v>675</v>
      </c>
      <c r="C20" s="121" t="s">
        <v>676</v>
      </c>
    </row>
    <row r="21" spans="1:3" ht="24" x14ac:dyDescent="0.25">
      <c r="A21" s="120">
        <v>9</v>
      </c>
      <c r="B21" s="121" t="s">
        <v>677</v>
      </c>
      <c r="C21" s="121" t="s">
        <v>678</v>
      </c>
    </row>
    <row r="22" spans="1:3" ht="36" x14ac:dyDescent="0.25">
      <c r="A22" s="120">
        <v>10</v>
      </c>
      <c r="B22" s="121" t="s">
        <v>679</v>
      </c>
      <c r="C22" s="121" t="s">
        <v>680</v>
      </c>
    </row>
    <row r="23" spans="1:3" ht="24" x14ac:dyDescent="0.25">
      <c r="A23" s="120">
        <v>11</v>
      </c>
      <c r="B23" s="121" t="s">
        <v>681</v>
      </c>
      <c r="C23" s="122" t="s">
        <v>682</v>
      </c>
    </row>
    <row r="24" spans="1:3" ht="24" x14ac:dyDescent="0.25">
      <c r="A24" s="120">
        <v>12</v>
      </c>
      <c r="B24" s="121" t="s">
        <v>683</v>
      </c>
      <c r="C24" s="121" t="s">
        <v>684</v>
      </c>
    </row>
    <row r="25" spans="1:3" ht="24" x14ac:dyDescent="0.25">
      <c r="A25" s="120">
        <v>13</v>
      </c>
      <c r="B25" s="121" t="s">
        <v>685</v>
      </c>
      <c r="C25" s="121" t="s">
        <v>686</v>
      </c>
    </row>
    <row r="26" spans="1:3" ht="24" x14ac:dyDescent="0.25">
      <c r="A26" s="120">
        <v>14</v>
      </c>
      <c r="B26" s="121" t="s">
        <v>666</v>
      </c>
      <c r="C26" s="121" t="s">
        <v>687</v>
      </c>
    </row>
    <row r="27" spans="1:3" x14ac:dyDescent="0.25">
      <c r="A27" s="120">
        <v>15</v>
      </c>
      <c r="B27" s="121" t="s">
        <v>688</v>
      </c>
      <c r="C27" s="121" t="s">
        <v>689</v>
      </c>
    </row>
    <row r="28" spans="1:3" x14ac:dyDescent="0.25">
      <c r="A28" s="120">
        <v>16</v>
      </c>
      <c r="B28" s="121" t="s">
        <v>690</v>
      </c>
      <c r="C28" s="121" t="s">
        <v>691</v>
      </c>
    </row>
    <row r="29" spans="1:3" x14ac:dyDescent="0.25">
      <c r="A29" s="120" t="s">
        <v>692</v>
      </c>
      <c r="B29" s="121" t="s">
        <v>693</v>
      </c>
      <c r="C29" s="121" t="s">
        <v>694</v>
      </c>
    </row>
    <row r="30" spans="1:3" ht="24" x14ac:dyDescent="0.25">
      <c r="A30" s="120">
        <v>23</v>
      </c>
      <c r="B30" s="121" t="s">
        <v>695</v>
      </c>
      <c r="C30" s="121" t="s">
        <v>696</v>
      </c>
    </row>
    <row r="31" spans="1:3" ht="24" x14ac:dyDescent="0.25">
      <c r="A31" s="120">
        <v>24</v>
      </c>
      <c r="B31" s="121" t="s">
        <v>697</v>
      </c>
      <c r="C31" s="121" t="s">
        <v>698</v>
      </c>
    </row>
    <row r="32" spans="1:3" x14ac:dyDescent="0.25">
      <c r="A32" s="120">
        <v>25</v>
      </c>
      <c r="B32" s="121" t="s">
        <v>699</v>
      </c>
      <c r="C32" s="121" t="s">
        <v>700</v>
      </c>
    </row>
    <row r="33" spans="1:3" ht="36" x14ac:dyDescent="0.25">
      <c r="A33" s="120" t="s">
        <v>701</v>
      </c>
      <c r="B33" s="121" t="s">
        <v>702</v>
      </c>
      <c r="C33" s="121" t="s">
        <v>703</v>
      </c>
    </row>
  </sheetData>
  <mergeCells count="10">
    <mergeCell ref="A1:C1"/>
    <mergeCell ref="A11:C11"/>
    <mergeCell ref="B2:C2"/>
    <mergeCell ref="B3:C3"/>
    <mergeCell ref="B4:C4"/>
    <mergeCell ref="B5:C5"/>
    <mergeCell ref="B7:C7"/>
    <mergeCell ref="B8:C8"/>
    <mergeCell ref="B9:C9"/>
    <mergeCell ref="B6:C6"/>
  </mergeCells>
  <pageMargins left="0.7" right="0.7" top="0.75" bottom="0.75" header="0.3" footer="0.3"/>
  <pageSetup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4D5FD450A21C4A94BDBBF5AEC976B6" ma:contentTypeVersion="3" ma:contentTypeDescription="Create a new document." ma:contentTypeScope="" ma:versionID="dfe84575593f65bf73f3c9192aa852cd">
  <xsd:schema xmlns:xsd="http://www.w3.org/2001/XMLSchema" xmlns:xs="http://www.w3.org/2001/XMLSchema" xmlns:p="http://schemas.microsoft.com/office/2006/metadata/properties" xmlns:ns2="f4cb885b-e1d9-415a-8bcc-cc404cd20420" targetNamespace="http://schemas.microsoft.com/office/2006/metadata/properties" ma:root="true" ma:fieldsID="00b9df4729f7bdcc911e076735b23a1e" ns2:_="">
    <xsd:import namespace="f4cb885b-e1d9-415a-8bcc-cc404cd20420"/>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b885b-e1d9-415a-8bcc-cc404cd2042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9E4850-6C50-459A-B04D-7841E676B588}">
  <ds:schemaRefs>
    <ds:schemaRef ds:uri="http://schemas.microsoft.com/sharepoint/v3/contenttype/forms"/>
  </ds:schemaRefs>
</ds:datastoreItem>
</file>

<file path=customXml/itemProps2.xml><?xml version="1.0" encoding="utf-8"?>
<ds:datastoreItem xmlns:ds="http://schemas.openxmlformats.org/officeDocument/2006/customXml" ds:itemID="{773A61C3-6497-465A-BF0B-D1E735767AD4}">
  <ds:schemaRefs>
    <ds:schemaRef ds:uri="http://schemas.microsoft.com/office/2006/metadata/properties"/>
    <ds:schemaRef ds:uri="http://purl.org/dc/terms/"/>
    <ds:schemaRef ds:uri="http://purl.org/dc/elements/1.1/"/>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f4cb885b-e1d9-415a-8bcc-cc404cd20420"/>
  </ds:schemaRefs>
</ds:datastoreItem>
</file>

<file path=customXml/itemProps3.xml><?xml version="1.0" encoding="utf-8"?>
<ds:datastoreItem xmlns:ds="http://schemas.openxmlformats.org/officeDocument/2006/customXml" ds:itemID="{B996C80C-ACF8-4A1A-BCD2-3C321581A5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b885b-e1d9-415a-8bcc-cc404cd204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9</vt:i4>
      </vt:variant>
    </vt:vector>
  </HeadingPairs>
  <TitlesOfParts>
    <vt:vector size="9" baseType="lpstr">
      <vt:lpstr>SATURS</vt:lpstr>
      <vt:lpstr>Rīcības plāns_v_1.1</vt:lpstr>
      <vt:lpstr>Prioritāšu_fin.</vt:lpstr>
      <vt:lpstr>Prioritāšu_fin. (2)</vt:lpstr>
      <vt:lpstr>Finansējuma kopskats</vt:lpstr>
      <vt:lpstr>Apakšmērķu_fin</vt:lpstr>
      <vt:lpstr>Pie_in_pie</vt:lpstr>
      <vt:lpstr>KPI aprēķini_v_1.0</vt:lpstr>
      <vt:lpstr>ATRUNAS un SKAIDROJUMI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JanisJ</dc:creator>
  <cp:lastModifiedBy>Anete Podniece</cp:lastModifiedBy>
  <cp:revision/>
  <cp:lastPrinted>2015-10-27T17:14:07Z</cp:lastPrinted>
  <dcterms:created xsi:type="dcterms:W3CDTF">2015-05-26T07:18:40Z</dcterms:created>
  <dcterms:modified xsi:type="dcterms:W3CDTF">2022-12-30T09:58:27Z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0x010100114D5FD450A21C4A94BDBBF5AEC976B6</vt:lpwstr>
  </property>
</Properties>
</file>